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cenario Analysis\Organized Markets for Energy and Capacity - 2021 Plan Scenario\GENESYS\"/>
    </mc:Choice>
  </mc:AlternateContent>
  <xr:revisionPtr revIDLastSave="0" documentId="13_ncr:1_{E3BDF237-D021-42FD-A161-898D871B66CD}" xr6:coauthVersionLast="45" xr6:coauthVersionMax="45" xr10:uidLastSave="{00000000-0000-0000-0000-000000000000}"/>
  <bookViews>
    <workbookView xWindow="8505" yWindow="-15660" windowWidth="18960" windowHeight="13995" xr2:uid="{9BC9E065-F9EE-412C-90B6-87252CAA4CC6}"/>
  </bookViews>
  <sheets>
    <sheet name="ARM" sheetId="5" r:id="rId1"/>
    <sheet name="For Presentation" sheetId="6" r:id="rId2"/>
    <sheet name="2023" sheetId="2" r:id="rId3"/>
    <sheet name="2027" sheetId="3" r:id="rId4"/>
    <sheet name="2031" sheetId="1" r:id="rId5"/>
  </sheets>
  <definedNames>
    <definedName name="_xlnm._FilterDatabase" localSheetId="1" hidden="1">'For Presentation'!$B$3:$E$83</definedName>
  </definedNames>
  <calcPr calcId="191029"/>
  <pivotCaches>
    <pivotCache cacheId="32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5" l="1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24" i="5"/>
  <c r="G24" i="5"/>
  <c r="F25" i="5"/>
  <c r="G25" i="5"/>
  <c r="F26" i="5"/>
  <c r="G26" i="5"/>
  <c r="G23" i="5"/>
  <c r="F23" i="5"/>
  <c r="G82" i="5" l="1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A4" i="6" l="1"/>
  <c r="A5" i="6"/>
  <c r="A6" i="6"/>
  <c r="A7" i="6"/>
  <c r="A8" i="6"/>
  <c r="A9" i="6"/>
  <c r="A10" i="6"/>
  <c r="A11" i="6"/>
  <c r="A12" i="6"/>
  <c r="A13" i="6"/>
  <c r="A14" i="6"/>
  <c r="A3" i="6"/>
  <c r="G42" i="5" l="1"/>
  <c r="G30" i="5" s="1"/>
  <c r="G34" i="5" s="1"/>
  <c r="G38" i="5" s="1"/>
  <c r="G41" i="5"/>
  <c r="G40" i="5"/>
  <c r="G28" i="5" s="1"/>
  <c r="G32" i="5" s="1"/>
  <c r="G36" i="5" s="1"/>
  <c r="F28" i="5"/>
  <c r="F32" i="5" s="1"/>
  <c r="F36" i="5" s="1"/>
  <c r="G39" i="5"/>
  <c r="G27" i="5" s="1"/>
  <c r="G31" i="5" s="1"/>
  <c r="G35" i="5" s="1"/>
  <c r="F39" i="5"/>
  <c r="F27" i="5" s="1"/>
  <c r="F31" i="5" s="1"/>
  <c r="F35" i="5" s="1"/>
  <c r="F4" i="5"/>
  <c r="G4" i="5"/>
  <c r="F5" i="5"/>
  <c r="G5" i="5"/>
  <c r="F6" i="5"/>
  <c r="G6" i="5"/>
  <c r="F7" i="5"/>
  <c r="F11" i="5" s="1"/>
  <c r="F15" i="5" s="1"/>
  <c r="F19" i="5" s="1"/>
  <c r="G7" i="5"/>
  <c r="F8" i="5"/>
  <c r="F12" i="5" s="1"/>
  <c r="F16" i="5" s="1"/>
  <c r="F20" i="5" s="1"/>
  <c r="G8" i="5"/>
  <c r="F9" i="5"/>
  <c r="G9" i="5"/>
  <c r="G13" i="5" s="1"/>
  <c r="G17" i="5" s="1"/>
  <c r="G21" i="5" s="1"/>
  <c r="F10" i="5"/>
  <c r="G10" i="5"/>
  <c r="G14" i="5" s="1"/>
  <c r="G18" i="5" s="1"/>
  <c r="G22" i="5" s="1"/>
  <c r="G3" i="5"/>
  <c r="F3" i="5"/>
  <c r="B8" i="5"/>
  <c r="B9" i="5"/>
  <c r="B10" i="5"/>
  <c r="B14" i="5" s="1"/>
  <c r="B18" i="5" s="1"/>
  <c r="B22" i="5" s="1"/>
  <c r="B26" i="5" s="1"/>
  <c r="B30" i="5" s="1"/>
  <c r="B34" i="5" s="1"/>
  <c r="B38" i="5" s="1"/>
  <c r="B42" i="5" s="1"/>
  <c r="B46" i="5" s="1"/>
  <c r="B50" i="5" s="1"/>
  <c r="B54" i="5" s="1"/>
  <c r="B58" i="5" s="1"/>
  <c r="B62" i="5" s="1"/>
  <c r="B66" i="5" s="1"/>
  <c r="B70" i="5" s="1"/>
  <c r="B74" i="5" s="1"/>
  <c r="B78" i="5" s="1"/>
  <c r="B82" i="5" s="1"/>
  <c r="B11" i="5"/>
  <c r="B12" i="5"/>
  <c r="B16" i="5" s="1"/>
  <c r="B20" i="5" s="1"/>
  <c r="B24" i="5" s="1"/>
  <c r="B28" i="5" s="1"/>
  <c r="B32" i="5" s="1"/>
  <c r="B36" i="5" s="1"/>
  <c r="B40" i="5" s="1"/>
  <c r="B44" i="5" s="1"/>
  <c r="B48" i="5" s="1"/>
  <c r="B52" i="5" s="1"/>
  <c r="B56" i="5" s="1"/>
  <c r="B60" i="5" s="1"/>
  <c r="B64" i="5" s="1"/>
  <c r="B68" i="5" s="1"/>
  <c r="B72" i="5" s="1"/>
  <c r="B76" i="5" s="1"/>
  <c r="B80" i="5" s="1"/>
  <c r="B13" i="5"/>
  <c r="B17" i="5" s="1"/>
  <c r="B21" i="5" s="1"/>
  <c r="B25" i="5" s="1"/>
  <c r="B29" i="5" s="1"/>
  <c r="B33" i="5" s="1"/>
  <c r="B37" i="5" s="1"/>
  <c r="B41" i="5" s="1"/>
  <c r="B45" i="5" s="1"/>
  <c r="B49" i="5" s="1"/>
  <c r="B53" i="5" s="1"/>
  <c r="B57" i="5" s="1"/>
  <c r="B61" i="5" s="1"/>
  <c r="B65" i="5" s="1"/>
  <c r="B69" i="5" s="1"/>
  <c r="B73" i="5" s="1"/>
  <c r="B77" i="5" s="1"/>
  <c r="B81" i="5" s="1"/>
  <c r="B15" i="5"/>
  <c r="B19" i="5" s="1"/>
  <c r="B23" i="5" s="1"/>
  <c r="B27" i="5" s="1"/>
  <c r="B31" i="5" s="1"/>
  <c r="B35" i="5" s="1"/>
  <c r="B39" i="5" s="1"/>
  <c r="B43" i="5" s="1"/>
  <c r="B47" i="5" s="1"/>
  <c r="B51" i="5" s="1"/>
  <c r="B55" i="5" s="1"/>
  <c r="B59" i="5" s="1"/>
  <c r="B63" i="5" s="1"/>
  <c r="B67" i="5" s="1"/>
  <c r="B71" i="5" s="1"/>
  <c r="B75" i="5" s="1"/>
  <c r="B79" i="5" s="1"/>
  <c r="B7" i="5"/>
  <c r="C77" i="5"/>
  <c r="C78" i="5" s="1"/>
  <c r="C79" i="5" s="1"/>
  <c r="C80" i="5" s="1"/>
  <c r="C81" i="5" s="1"/>
  <c r="C82" i="5" s="1"/>
  <c r="C55" i="5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4" i="5"/>
  <c r="F14" i="5" l="1"/>
  <c r="F18" i="5" s="1"/>
  <c r="F22" i="5" s="1"/>
  <c r="F13" i="5"/>
  <c r="F17" i="5" s="1"/>
  <c r="F21" i="5" s="1"/>
  <c r="G29" i="5"/>
  <c r="G33" i="5" s="1"/>
  <c r="G37" i="5" s="1"/>
  <c r="F30" i="5"/>
  <c r="F34" i="5" s="1"/>
  <c r="F38" i="5" s="1"/>
  <c r="F29" i="5"/>
  <c r="F33" i="5" s="1"/>
  <c r="F37" i="5" s="1"/>
  <c r="G11" i="5"/>
  <c r="G15" i="5" s="1"/>
  <c r="G19" i="5" s="1"/>
  <c r="G12" i="5"/>
  <c r="G16" i="5" s="1"/>
  <c r="G20" i="5" s="1"/>
  <c r="F6" i="1" l="1"/>
  <c r="E6" i="3"/>
  <c r="D19" i="2" l="1"/>
  <c r="D6" i="2"/>
  <c r="C20" i="3" l="1"/>
  <c r="F20" i="3"/>
  <c r="E20" i="3"/>
  <c r="D20" i="3"/>
  <c r="C7" i="3"/>
  <c r="F7" i="3"/>
  <c r="E7" i="3"/>
  <c r="D7" i="3"/>
  <c r="C19" i="3"/>
  <c r="C25" i="3" s="1"/>
  <c r="C27" i="3" s="1"/>
  <c r="F19" i="3"/>
  <c r="F25" i="3" s="1"/>
  <c r="F27" i="3" s="1"/>
  <c r="E19" i="3"/>
  <c r="E25" i="3" s="1"/>
  <c r="E27" i="3" s="1"/>
  <c r="D19" i="3"/>
  <c r="C6" i="3"/>
  <c r="C12" i="3" s="1"/>
  <c r="C14" i="3" s="1"/>
  <c r="F6" i="3"/>
  <c r="F12" i="3" s="1"/>
  <c r="F14" i="3" s="1"/>
  <c r="E12" i="3"/>
  <c r="E14" i="3" s="1"/>
  <c r="D6" i="3"/>
  <c r="D12" i="3" s="1"/>
  <c r="D14" i="3" s="1"/>
  <c r="E7" i="2"/>
  <c r="C20" i="2"/>
  <c r="F20" i="2"/>
  <c r="E20" i="2"/>
  <c r="D20" i="2"/>
  <c r="C7" i="2"/>
  <c r="F7" i="2"/>
  <c r="D7" i="2"/>
  <c r="D12" i="2" s="1"/>
  <c r="D14" i="2" s="1"/>
  <c r="C19" i="2"/>
  <c r="F19" i="2"/>
  <c r="E19" i="2"/>
  <c r="C6" i="2"/>
  <c r="F6" i="2"/>
  <c r="E6" i="2"/>
  <c r="D25" i="3" l="1"/>
  <c r="D27" i="3" s="1"/>
  <c r="C12" i="2"/>
  <c r="C14" i="2" s="1"/>
  <c r="C25" i="2"/>
  <c r="C27" i="2" s="1"/>
  <c r="D25" i="2"/>
  <c r="D27" i="2" s="1"/>
  <c r="E12" i="2"/>
  <c r="E14" i="2" s="1"/>
  <c r="E25" i="2"/>
  <c r="E27" i="2" s="1"/>
  <c r="F12" i="2"/>
  <c r="F14" i="2" s="1"/>
  <c r="F25" i="2"/>
  <c r="F27" i="2" s="1"/>
  <c r="E20" i="1"/>
  <c r="D19" i="1"/>
  <c r="C7" i="1"/>
  <c r="F7" i="1"/>
  <c r="E7" i="1"/>
  <c r="D7" i="1"/>
  <c r="C6" i="1"/>
  <c r="E6" i="1"/>
  <c r="D6" i="1"/>
  <c r="C20" i="1"/>
  <c r="F20" i="1"/>
  <c r="D20" i="1"/>
  <c r="C19" i="1"/>
  <c r="F19" i="1"/>
  <c r="E19" i="1"/>
  <c r="D25" i="1" l="1"/>
  <c r="D27" i="1" s="1"/>
  <c r="C25" i="1"/>
  <c r="C27" i="1" s="1"/>
  <c r="F25" i="1"/>
  <c r="F27" i="1" s="1"/>
  <c r="E25" i="1"/>
  <c r="E27" i="1" s="1"/>
  <c r="E12" i="1"/>
  <c r="E14" i="1" s="1"/>
  <c r="F12" i="1"/>
  <c r="F14" i="1" s="1"/>
  <c r="C12" i="1"/>
  <c r="C14" i="1" s="1"/>
  <c r="D12" i="1"/>
  <c r="D14" i="1" s="1"/>
</calcChain>
</file>

<file path=xl/sharedStrings.xml><?xml version="1.0" encoding="utf-8"?>
<sst xmlns="http://schemas.openxmlformats.org/spreadsheetml/2006/main" count="294" uniqueCount="86">
  <si>
    <t>Resource Type</t>
  </si>
  <si>
    <t>2-Hour Sustained Peak (3.33 percentile)</t>
  </si>
  <si>
    <t>Load</t>
  </si>
  <si>
    <t xml:space="preserve">Weather-normalized peak hour </t>
  </si>
  <si>
    <t>Total Resource</t>
  </si>
  <si>
    <t>Q1</t>
  </si>
  <si>
    <t>Q2</t>
  </si>
  <si>
    <t>Q3</t>
  </si>
  <si>
    <t>Q4</t>
  </si>
  <si>
    <t>Nameplate * (1 - FOR)</t>
  </si>
  <si>
    <t>Capacity for Adequacy</t>
  </si>
  <si>
    <t>Energy for Adequacy</t>
  </si>
  <si>
    <t>ARM_C</t>
  </si>
  <si>
    <t>ARM_E</t>
  </si>
  <si>
    <t>Capacity ARM Calculation</t>
  </si>
  <si>
    <t>Energy ARM Calculation</t>
  </si>
  <si>
    <t>Existing Wind</t>
  </si>
  <si>
    <t>Existing Solar</t>
  </si>
  <si>
    <t>Existing Battery</t>
  </si>
  <si>
    <t>Existing Thermal</t>
  </si>
  <si>
    <t>Existing Hydro</t>
  </si>
  <si>
    <t>Existing Firm Contracts</t>
  </si>
  <si>
    <t>https://www.nwcouncil.org/sites/default/files/7thplanfinal_chap11_systemneedsassess_1.pdf</t>
  </si>
  <si>
    <t>Capacity needed to meet LOLP target</t>
  </si>
  <si>
    <t>Quarterly LOLP Target (%)</t>
  </si>
  <si>
    <t xml:space="preserve">Net peak hour (import - export) </t>
  </si>
  <si>
    <t>Nameplate * (1 - FOR) * (1 - MOR)</t>
  </si>
  <si>
    <t>Expected generation over the 2-hour peak load</t>
  </si>
  <si>
    <t>Energy needed to meet LOLP target</t>
  </si>
  <si>
    <t>The Adequacy Reserve Margins are like PRMs but are defined specifically for use in the Council's Regional Portfolio Model (RPM)</t>
  </si>
  <si>
    <t>Expected average energy</t>
  </si>
  <si>
    <t>Weather-normalized quarterly average</t>
  </si>
  <si>
    <t>(Total Dedicated Regional Resource - Load)/Load</t>
  </si>
  <si>
    <t>Net average energy (import - export)</t>
  </si>
  <si>
    <t>"Critical" energy (3.33 percentile)</t>
  </si>
  <si>
    <t>Average net energy (loss)</t>
  </si>
  <si>
    <t>Greyed out ARM means system is surplus (LOLP is below target), no resources needed, not to be used as build target</t>
  </si>
  <si>
    <t>Capacity</t>
  </si>
  <si>
    <t>Solar</t>
  </si>
  <si>
    <t>Wind</t>
  </si>
  <si>
    <t>Energy</t>
  </si>
  <si>
    <t>Nameplate Cap</t>
  </si>
  <si>
    <t>Notes:</t>
  </si>
  <si>
    <t>Reference</t>
  </si>
  <si>
    <t>DR and standby resources are not included in the ARM calculations</t>
  </si>
  <si>
    <t xml:space="preserve">In-region market supply (IPP) not included </t>
  </si>
  <si>
    <t xml:space="preserve">Out-of-region market supply not included </t>
  </si>
  <si>
    <t>Capacity and energy contributions for wind and solar are based on factor table provided by John Ollis</t>
  </si>
  <si>
    <t xml:space="preserve">Hydro energy contribution is based on the 3.3 percentile quarterly average hydro generation </t>
  </si>
  <si>
    <t xml:space="preserve">The hydro contribution is not quite the same as "critical" hydro, which is 1-in-80 </t>
  </si>
  <si>
    <t xml:space="preserve">Hydro capacity contribution is based on the 3.3 percentile 2-hour sustained peaking capability (1-in-30) </t>
  </si>
  <si>
    <r>
      <rPr>
        <b/>
        <sz val="11"/>
        <color rgb="FFFF0000"/>
        <rFont val="Calibri"/>
        <family val="2"/>
        <scheme val="minor"/>
      </rPr>
      <t>Capacity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</si>
  <si>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r>
      <rPr>
        <b/>
        <sz val="11"/>
        <color rgb="FFFF0000"/>
        <rFont val="Calibri"/>
        <family val="2"/>
        <scheme val="minor"/>
      </rPr>
      <t>Energy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</si>
  <si>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t>Peak</t>
  </si>
  <si>
    <t>RAW</t>
  </si>
  <si>
    <t>Interpolated</t>
  </si>
  <si>
    <t>Year</t>
  </si>
  <si>
    <t>Quarter</t>
  </si>
  <si>
    <t>Row Labels</t>
  </si>
  <si>
    <t>Grand Total</t>
  </si>
  <si>
    <t>Peak Load (MW)</t>
  </si>
  <si>
    <t>Resource Peak (MW)</t>
  </si>
  <si>
    <t>Resource Energy (aMW)</t>
  </si>
  <si>
    <t>Peak Capacity Needed for Adequacy (MW)</t>
  </si>
  <si>
    <t>Energy Needed For Adequacy (aMW)</t>
  </si>
  <si>
    <t>Average of Peak Load (MW)</t>
  </si>
  <si>
    <t>Average of Resource Peak (MW)</t>
  </si>
  <si>
    <t>Average of Resource Energy (aMW)</t>
  </si>
  <si>
    <t>Average Load (aMW)</t>
  </si>
  <si>
    <t>Average of Average Load (aMW)</t>
  </si>
  <si>
    <t>2023_Q1</t>
  </si>
  <si>
    <t>2023_Q2</t>
  </si>
  <si>
    <t>2023_Q3</t>
  </si>
  <si>
    <t>2023_Q4</t>
  </si>
  <si>
    <t>2027_Q1</t>
  </si>
  <si>
    <t>2027_Q2</t>
  </si>
  <si>
    <t>2027_Q3</t>
  </si>
  <si>
    <t>2027_Q4</t>
  </si>
  <si>
    <t>2031_Q1</t>
  </si>
  <si>
    <t>2031_Q2</t>
  </si>
  <si>
    <t>2031_Q3</t>
  </si>
  <si>
    <t>2031_Q4</t>
  </si>
  <si>
    <t xml:space="preserve">In-region market supply (IPP)  included </t>
  </si>
  <si>
    <t>If there is no need, but the ARM would be negative use the negative number to reduce overbuild</t>
  </si>
  <si>
    <t>Peak Need Interpolated</t>
  </si>
  <si>
    <t>Energy Need Interpolated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</si>
</sst>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6100"/>
      <name val="Arial"/>
      <family val="2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8" borderId="0" applyNumberFormat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4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0" fillId="5" borderId="0" xfId="0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/>
    <xf numFmtId="0" fontId="1" fillId="5" borderId="8" xfId="0" applyFont="1" applyFill="1" applyBorder="1"/>
    <xf numFmtId="0" fontId="0" fillId="5" borderId="9" xfId="0" applyFill="1" applyBorder="1"/>
    <xf numFmtId="0" fontId="1" fillId="4" borderId="8" xfId="0" applyFont="1" applyFill="1" applyBorder="1"/>
    <xf numFmtId="0" fontId="0" fillId="4" borderId="7" xfId="0" applyFill="1" applyBorder="1"/>
    <xf numFmtId="0" fontId="0" fillId="2" borderId="7" xfId="0" applyFill="1" applyBorder="1"/>
    <xf numFmtId="0" fontId="1" fillId="5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7" xfId="0" applyFill="1" applyBorder="1"/>
    <xf numFmtId="0" fontId="1" fillId="6" borderId="7" xfId="0" applyFont="1" applyFill="1" applyBorder="1"/>
    <xf numFmtId="0" fontId="0" fillId="6" borderId="7" xfId="0" applyFont="1" applyFill="1" applyBorder="1"/>
    <xf numFmtId="0" fontId="1" fillId="0" borderId="0" xfId="0" applyFont="1" applyFill="1"/>
    <xf numFmtId="0" fontId="3" fillId="0" borderId="0" xfId="1"/>
    <xf numFmtId="0" fontId="1" fillId="5" borderId="9" xfId="0" applyFont="1" applyFill="1" applyBorder="1"/>
    <xf numFmtId="0" fontId="0" fillId="0" borderId="0" xfId="0" applyFill="1" applyAlignment="1">
      <alignment horizontal="left"/>
    </xf>
    <xf numFmtId="0" fontId="1" fillId="2" borderId="10" xfId="0" applyFont="1" applyFill="1" applyBorder="1"/>
    <xf numFmtId="1" fontId="0" fillId="5" borderId="9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" fontId="0" fillId="6" borderId="7" xfId="0" applyNumberFormat="1" applyFon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5" fillId="7" borderId="1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1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/>
    <xf numFmtId="0" fontId="6" fillId="0" borderId="13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164" fontId="0" fillId="0" borderId="0" xfId="0" applyNumberFormat="1" applyFont="1" applyFill="1"/>
    <xf numFmtId="0" fontId="7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" fontId="0" fillId="0" borderId="0" xfId="0" applyNumberFormat="1" applyFill="1"/>
    <xf numFmtId="1" fontId="7" fillId="0" borderId="0" xfId="0" applyNumberFormat="1" applyFont="1" applyBorder="1" applyAlignment="1">
      <alignment horizontal="right" vertical="center"/>
    </xf>
    <xf numFmtId="1" fontId="1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left"/>
    </xf>
    <xf numFmtId="0" fontId="1" fillId="3" borderId="10" xfId="0" applyFont="1" applyFill="1" applyBorder="1"/>
    <xf numFmtId="0" fontId="1" fillId="0" borderId="0" xfId="0" applyFon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64" fontId="10" fillId="2" borderId="7" xfId="2" applyNumberFormat="1" applyFont="1" applyFill="1" applyBorder="1" applyAlignment="1">
      <alignment horizontal="center"/>
    </xf>
    <xf numFmtId="0" fontId="0" fillId="5" borderId="0" xfId="0" applyFill="1"/>
    <xf numFmtId="9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3" applyNumberFormat="1" applyFont="1"/>
    <xf numFmtId="165" fontId="0" fillId="0" borderId="0" xfId="0" applyNumberFormat="1"/>
    <xf numFmtId="0" fontId="0" fillId="0" borderId="0" xfId="0" applyAlignment="1">
      <alignment wrapText="1"/>
    </xf>
    <xf numFmtId="0" fontId="9" fillId="8" borderId="0" xfId="4"/>
    <xf numFmtId="164" fontId="11" fillId="2" borderId="7" xfId="2" applyNumberFormat="1" applyFont="1" applyFill="1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</cellXfs>
  <cellStyles count="5">
    <cellStyle name="Comma" xfId="3" builtinId="3"/>
    <cellStyle name="Good" xfId="4" builtinId="26"/>
    <cellStyle name="Hyperlink" xfId="1" builtinId="8"/>
    <cellStyle name="Normal" xfId="0" builtinId="0"/>
    <cellStyle name="Percent" xfId="2" builtinId="5"/>
  </cellStyles>
  <dxfs count="1"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Adequacy Reserve</a:t>
            </a:r>
            <a:r>
              <a:rPr lang="en-US" baseline="0"/>
              <a:t> Margin (Peak and Energy)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ARM!$F$2</c:f>
              <c:strCache>
                <c:ptCount val="1"/>
                <c:pt idx="0">
                  <c:v>Peak Need Interpolated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ARM!$F$3:$F$82</c:f>
              <c:numCache>
                <c:formatCode>General</c:formatCode>
                <c:ptCount val="80"/>
                <c:pt idx="0">
                  <c:v>4.4256432919755728E-2</c:v>
                </c:pt>
                <c:pt idx="1">
                  <c:v>-4.2308731279976641E-2</c:v>
                </c:pt>
                <c:pt idx="2">
                  <c:v>0.16847899094281946</c:v>
                </c:pt>
                <c:pt idx="3">
                  <c:v>8.8824537322377231E-2</c:v>
                </c:pt>
                <c:pt idx="4">
                  <c:v>4.4256432919755728E-2</c:v>
                </c:pt>
                <c:pt idx="5">
                  <c:v>-4.2308731279976641E-2</c:v>
                </c:pt>
                <c:pt idx="6">
                  <c:v>0.16847899094281946</c:v>
                </c:pt>
                <c:pt idx="7">
                  <c:v>8.8824537322377231E-2</c:v>
                </c:pt>
                <c:pt idx="8">
                  <c:v>3.3192324689816796E-2</c:v>
                </c:pt>
                <c:pt idx="9">
                  <c:v>-4.8908569632224438E-2</c:v>
                </c:pt>
                <c:pt idx="10">
                  <c:v>0.12635924320711459</c:v>
                </c:pt>
                <c:pt idx="11">
                  <c:v>6.6618402991782927E-2</c:v>
                </c:pt>
                <c:pt idx="12">
                  <c:v>2.2128216459877864E-2</c:v>
                </c:pt>
                <c:pt idx="13">
                  <c:v>-5.5508407984472236E-2</c:v>
                </c:pt>
                <c:pt idx="14">
                  <c:v>8.4239495471409714E-2</c:v>
                </c:pt>
                <c:pt idx="15">
                  <c:v>4.4412268661188622E-2</c:v>
                </c:pt>
                <c:pt idx="16">
                  <c:v>1.1064108229938932E-2</c:v>
                </c:pt>
                <c:pt idx="17">
                  <c:v>-6.2108246336720033E-2</c:v>
                </c:pt>
                <c:pt idx="18">
                  <c:v>4.211974773570485E-2</c:v>
                </c:pt>
                <c:pt idx="19">
                  <c:v>2.2206134330594315E-2</c:v>
                </c:pt>
                <c:pt idx="20">
                  <c:v>0</c:v>
                </c:pt>
                <c:pt idx="21">
                  <c:v>-6.8708084688967816E-2</c:v>
                </c:pt>
                <c:pt idx="22">
                  <c:v>0</c:v>
                </c:pt>
                <c:pt idx="23">
                  <c:v>0</c:v>
                </c:pt>
                <c:pt idx="24">
                  <c:v>-8.2220942916096298E-3</c:v>
                </c:pt>
                <c:pt idx="25">
                  <c:v>-6.5372891312118347E-2</c:v>
                </c:pt>
                <c:pt idx="26">
                  <c:v>2.2953064383278095E-2</c:v>
                </c:pt>
                <c:pt idx="27">
                  <c:v>-2.600714557550152E-2</c:v>
                </c:pt>
                <c:pt idx="28">
                  <c:v>-1.644418858321926E-2</c:v>
                </c:pt>
                <c:pt idx="29">
                  <c:v>-6.2037697935268879E-2</c:v>
                </c:pt>
                <c:pt idx="30">
                  <c:v>4.5906128766556191E-2</c:v>
                </c:pt>
                <c:pt idx="31">
                  <c:v>-5.2014291151003041E-2</c:v>
                </c:pt>
                <c:pt idx="32">
                  <c:v>-2.4666282874828888E-2</c:v>
                </c:pt>
                <c:pt idx="33">
                  <c:v>-5.8702504558419411E-2</c:v>
                </c:pt>
                <c:pt idx="34">
                  <c:v>6.8859193149834283E-2</c:v>
                </c:pt>
                <c:pt idx="35">
                  <c:v>-7.8021436726504564E-2</c:v>
                </c:pt>
                <c:pt idx="36">
                  <c:v>-3.2888377166438519E-2</c:v>
                </c:pt>
                <c:pt idx="37">
                  <c:v>-5.5367311181569956E-2</c:v>
                </c:pt>
                <c:pt idx="38">
                  <c:v>9.1812257533112382E-2</c:v>
                </c:pt>
                <c:pt idx="39">
                  <c:v>-0.10402858230200608</c:v>
                </c:pt>
                <c:pt idx="40">
                  <c:v>-3.2888377166438519E-2</c:v>
                </c:pt>
                <c:pt idx="41">
                  <c:v>-5.5367311181569956E-2</c:v>
                </c:pt>
                <c:pt idx="42">
                  <c:v>9.1812257533112382E-2</c:v>
                </c:pt>
                <c:pt idx="43">
                  <c:v>-0.10402858230200608</c:v>
                </c:pt>
                <c:pt idx="44">
                  <c:v>-3.2888377166438519E-2</c:v>
                </c:pt>
                <c:pt idx="45">
                  <c:v>-5.5367311181569956E-2</c:v>
                </c:pt>
                <c:pt idx="46">
                  <c:v>9.1812257533112382E-2</c:v>
                </c:pt>
                <c:pt idx="47">
                  <c:v>-0.10402858230200608</c:v>
                </c:pt>
                <c:pt idx="48">
                  <c:v>-3.2888377166438519E-2</c:v>
                </c:pt>
                <c:pt idx="49">
                  <c:v>-5.5367311181569956E-2</c:v>
                </c:pt>
                <c:pt idx="50">
                  <c:v>9.1812257533112382E-2</c:v>
                </c:pt>
                <c:pt idx="51">
                  <c:v>-0.10402858230200608</c:v>
                </c:pt>
                <c:pt idx="52">
                  <c:v>-3.2888377166438519E-2</c:v>
                </c:pt>
                <c:pt idx="53">
                  <c:v>-5.5367311181569956E-2</c:v>
                </c:pt>
                <c:pt idx="54">
                  <c:v>9.1812257533112382E-2</c:v>
                </c:pt>
                <c:pt idx="55">
                  <c:v>-0.10402858230200608</c:v>
                </c:pt>
                <c:pt idx="56">
                  <c:v>-3.2888377166438519E-2</c:v>
                </c:pt>
                <c:pt idx="57">
                  <c:v>-5.5367311181569956E-2</c:v>
                </c:pt>
                <c:pt idx="58">
                  <c:v>9.1812257533112382E-2</c:v>
                </c:pt>
                <c:pt idx="59">
                  <c:v>-0.10402858230200608</c:v>
                </c:pt>
                <c:pt idx="60">
                  <c:v>-3.2888377166438519E-2</c:v>
                </c:pt>
                <c:pt idx="61">
                  <c:v>-5.5367311181569956E-2</c:v>
                </c:pt>
                <c:pt idx="62">
                  <c:v>9.1812257533112382E-2</c:v>
                </c:pt>
                <c:pt idx="63">
                  <c:v>-0.10402858230200608</c:v>
                </c:pt>
                <c:pt idx="64">
                  <c:v>-3.2888377166438519E-2</c:v>
                </c:pt>
                <c:pt idx="65">
                  <c:v>-5.5367311181569956E-2</c:v>
                </c:pt>
                <c:pt idx="66">
                  <c:v>9.1812257533112382E-2</c:v>
                </c:pt>
                <c:pt idx="67">
                  <c:v>-0.10402858230200608</c:v>
                </c:pt>
                <c:pt idx="68">
                  <c:v>-3.2888377166438519E-2</c:v>
                </c:pt>
                <c:pt idx="69">
                  <c:v>-5.5367311181569956E-2</c:v>
                </c:pt>
                <c:pt idx="70">
                  <c:v>9.1812257533112382E-2</c:v>
                </c:pt>
                <c:pt idx="71">
                  <c:v>-0.10402858230200608</c:v>
                </c:pt>
                <c:pt idx="72">
                  <c:v>-3.2888377166438519E-2</c:v>
                </c:pt>
                <c:pt idx="73">
                  <c:v>-5.5367311181569956E-2</c:v>
                </c:pt>
                <c:pt idx="74">
                  <c:v>9.1812257533112382E-2</c:v>
                </c:pt>
                <c:pt idx="75">
                  <c:v>-0.10402858230200608</c:v>
                </c:pt>
                <c:pt idx="76">
                  <c:v>-3.2888377166438519E-2</c:v>
                </c:pt>
                <c:pt idx="77">
                  <c:v>-5.5367311181569956E-2</c:v>
                </c:pt>
                <c:pt idx="78">
                  <c:v>9.1812257533112382E-2</c:v>
                </c:pt>
                <c:pt idx="79">
                  <c:v>-0.10402858230200608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7-4DB7-9141-72B0273E7AFA}"/>
            </c:ext>
          </c:extLst>
        </c:ser>
        <c:ser>
          <c:idx val="3"/>
          <c:order val="3"/>
          <c:tx>
            <c:strRef>
              <c:f>ARM!$G$2</c:f>
              <c:strCache>
                <c:ptCount val="1"/>
                <c:pt idx="0">
                  <c:v>Energy Need Interpolated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ARM!$G$3:$G$82</c:f>
              <c:numCache>
                <c:formatCode>General</c:formatCode>
                <c:ptCount val="80"/>
                <c:pt idx="0">
                  <c:v>5.7080976908666752E-2</c:v>
                </c:pt>
                <c:pt idx="1">
                  <c:v>-9.1050508572642797E-2</c:v>
                </c:pt>
                <c:pt idx="2">
                  <c:v>9.3347120198123523E-2</c:v>
                </c:pt>
                <c:pt idx="3">
                  <c:v>-7.7255083338363478E-2</c:v>
                </c:pt>
                <c:pt idx="4">
                  <c:v>5.7080976908666752E-2</c:v>
                </c:pt>
                <c:pt idx="5">
                  <c:v>-9.1050508572642797E-2</c:v>
                </c:pt>
                <c:pt idx="6">
                  <c:v>9.3347120198123523E-2</c:v>
                </c:pt>
                <c:pt idx="7">
                  <c:v>-7.7255083338363478E-2</c:v>
                </c:pt>
                <c:pt idx="8">
                  <c:v>4.2810732681500062E-2</c:v>
                </c:pt>
                <c:pt idx="9">
                  <c:v>-0.10060291301923373</c:v>
                </c:pt>
                <c:pt idx="10">
                  <c:v>7.0010340148592642E-2</c:v>
                </c:pt>
                <c:pt idx="11">
                  <c:v>-8.3635105250831204E-2</c:v>
                </c:pt>
                <c:pt idx="12">
                  <c:v>2.8540488454333372E-2</c:v>
                </c:pt>
                <c:pt idx="13">
                  <c:v>-0.11015531746582466</c:v>
                </c:pt>
                <c:pt idx="14">
                  <c:v>4.6673560099061762E-2</c:v>
                </c:pt>
                <c:pt idx="15">
                  <c:v>-9.001512716329893E-2</c:v>
                </c:pt>
                <c:pt idx="16">
                  <c:v>1.4270244227166684E-2</c:v>
                </c:pt>
                <c:pt idx="17">
                  <c:v>-0.11970772191241559</c:v>
                </c:pt>
                <c:pt idx="18">
                  <c:v>2.3336780049530881E-2</c:v>
                </c:pt>
                <c:pt idx="19">
                  <c:v>-9.6395149075766656E-2</c:v>
                </c:pt>
                <c:pt idx="20">
                  <c:v>0</c:v>
                </c:pt>
                <c:pt idx="21">
                  <c:v>-0.12926012635900652</c:v>
                </c:pt>
                <c:pt idx="22">
                  <c:v>0</c:v>
                </c:pt>
                <c:pt idx="23">
                  <c:v>-0.1027751709882344</c:v>
                </c:pt>
                <c:pt idx="24">
                  <c:v>-1.0915913029312945E-2</c:v>
                </c:pt>
                <c:pt idx="25">
                  <c:v>-0.13652378264837339</c:v>
                </c:pt>
                <c:pt idx="26">
                  <c:v>-2.4541875855067299E-2</c:v>
                </c:pt>
                <c:pt idx="27">
                  <c:v>-0.1471674595167122</c:v>
                </c:pt>
                <c:pt idx="28">
                  <c:v>-2.1831826058625891E-2</c:v>
                </c:pt>
                <c:pt idx="29">
                  <c:v>-0.14378743893774026</c:v>
                </c:pt>
                <c:pt idx="30">
                  <c:v>-4.9083751710134599E-2</c:v>
                </c:pt>
                <c:pt idx="31">
                  <c:v>-0.19155974804518999</c:v>
                </c:pt>
                <c:pt idx="32">
                  <c:v>-3.2747739087938835E-2</c:v>
                </c:pt>
                <c:pt idx="33">
                  <c:v>-0.15105109522710713</c:v>
                </c:pt>
                <c:pt idx="34">
                  <c:v>-7.3625627565201898E-2</c:v>
                </c:pt>
                <c:pt idx="35">
                  <c:v>-0.23595203657366781</c:v>
                </c:pt>
                <c:pt idx="36">
                  <c:v>-4.3663652117251782E-2</c:v>
                </c:pt>
                <c:pt idx="37">
                  <c:v>-0.15831475151647403</c:v>
                </c:pt>
                <c:pt idx="38">
                  <c:v>-9.8167503420269198E-2</c:v>
                </c:pt>
                <c:pt idx="39">
                  <c:v>-0.28034432510214563</c:v>
                </c:pt>
                <c:pt idx="40">
                  <c:v>-4.3663652117251782E-2</c:v>
                </c:pt>
                <c:pt idx="41">
                  <c:v>-0.15831475151647403</c:v>
                </c:pt>
                <c:pt idx="42">
                  <c:v>-9.8167503420269198E-2</c:v>
                </c:pt>
                <c:pt idx="43">
                  <c:v>-0.28034432510214563</c:v>
                </c:pt>
                <c:pt idx="44">
                  <c:v>-4.3663652117251782E-2</c:v>
                </c:pt>
                <c:pt idx="45">
                  <c:v>-0.15831475151647403</c:v>
                </c:pt>
                <c:pt idx="46">
                  <c:v>-9.8167503420269198E-2</c:v>
                </c:pt>
                <c:pt idx="47">
                  <c:v>-0.28034432510214563</c:v>
                </c:pt>
                <c:pt idx="48">
                  <c:v>-4.3663652117251782E-2</c:v>
                </c:pt>
                <c:pt idx="49">
                  <c:v>-0.15831475151647403</c:v>
                </c:pt>
                <c:pt idx="50">
                  <c:v>-9.8167503420269198E-2</c:v>
                </c:pt>
                <c:pt idx="51">
                  <c:v>-0.28034432510214563</c:v>
                </c:pt>
                <c:pt idx="52">
                  <c:v>-4.3663652117251782E-2</c:v>
                </c:pt>
                <c:pt idx="53">
                  <c:v>-0.15831475151647403</c:v>
                </c:pt>
                <c:pt idx="54">
                  <c:v>-9.8167503420269198E-2</c:v>
                </c:pt>
                <c:pt idx="55">
                  <c:v>-0.28034432510214563</c:v>
                </c:pt>
                <c:pt idx="56">
                  <c:v>-4.3663652117251782E-2</c:v>
                </c:pt>
                <c:pt idx="57">
                  <c:v>-0.15831475151647403</c:v>
                </c:pt>
                <c:pt idx="58">
                  <c:v>-9.8167503420269198E-2</c:v>
                </c:pt>
                <c:pt idx="59">
                  <c:v>-0.28034432510214563</c:v>
                </c:pt>
                <c:pt idx="60">
                  <c:v>-4.3663652117251782E-2</c:v>
                </c:pt>
                <c:pt idx="61">
                  <c:v>-0.15831475151647403</c:v>
                </c:pt>
                <c:pt idx="62">
                  <c:v>-9.8167503420269198E-2</c:v>
                </c:pt>
                <c:pt idx="63">
                  <c:v>-0.28034432510214563</c:v>
                </c:pt>
                <c:pt idx="64">
                  <c:v>-4.3663652117251782E-2</c:v>
                </c:pt>
                <c:pt idx="65">
                  <c:v>-0.15831475151647403</c:v>
                </c:pt>
                <c:pt idx="66">
                  <c:v>-9.8167503420269198E-2</c:v>
                </c:pt>
                <c:pt idx="67">
                  <c:v>-0.28034432510214563</c:v>
                </c:pt>
                <c:pt idx="68">
                  <c:v>-4.3663652117251782E-2</c:v>
                </c:pt>
                <c:pt idx="69">
                  <c:v>-0.15831475151647403</c:v>
                </c:pt>
                <c:pt idx="70">
                  <c:v>-9.8167503420269198E-2</c:v>
                </c:pt>
                <c:pt idx="71">
                  <c:v>-0.28034432510214563</c:v>
                </c:pt>
                <c:pt idx="72">
                  <c:v>-4.3663652117251782E-2</c:v>
                </c:pt>
                <c:pt idx="73">
                  <c:v>-0.15831475151647403</c:v>
                </c:pt>
                <c:pt idx="74">
                  <c:v>-9.8167503420269198E-2</c:v>
                </c:pt>
                <c:pt idx="75">
                  <c:v>-0.28034432510214563</c:v>
                </c:pt>
                <c:pt idx="76">
                  <c:v>-4.3663652117251782E-2</c:v>
                </c:pt>
                <c:pt idx="77">
                  <c:v>-0.15831475151647403</c:v>
                </c:pt>
                <c:pt idx="78">
                  <c:v>-9.8167503420269198E-2</c:v>
                </c:pt>
                <c:pt idx="79">
                  <c:v>-0.28034432510214563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F7-4DB7-9141-72B0273E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757344"/>
        <c:axId val="14700393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ARM!$D$2</c15:sqref>
                        </c15:formulaRef>
                      </c:ext>
                    </c:extLst>
                    <c:strCache>
                      <c:ptCount val="1"/>
                      <c:pt idx="0">
                        <c:v>Peak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ARM!$D$3:$D$82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4.4256432919755728E-2</c:v>
                      </c:pt>
                      <c:pt idx="1">
                        <c:v>-4.2308731279976641E-2</c:v>
                      </c:pt>
                      <c:pt idx="2">
                        <c:v>0.16847899094281946</c:v>
                      </c:pt>
                      <c:pt idx="3">
                        <c:v>8.8824537322377231E-2</c:v>
                      </c:pt>
                      <c:pt idx="4">
                        <c:v>4.4256432919755728E-2</c:v>
                      </c:pt>
                      <c:pt idx="5">
                        <c:v>-4.2308731279976641E-2</c:v>
                      </c:pt>
                      <c:pt idx="6">
                        <c:v>0.16847899094281946</c:v>
                      </c:pt>
                      <c:pt idx="7">
                        <c:v>8.8824537322377231E-2</c:v>
                      </c:pt>
                      <c:pt idx="8">
                        <c:v>4.4256432919755728E-2</c:v>
                      </c:pt>
                      <c:pt idx="9">
                        <c:v>-4.2308731279976641E-2</c:v>
                      </c:pt>
                      <c:pt idx="10">
                        <c:v>0.16847899094281946</c:v>
                      </c:pt>
                      <c:pt idx="11">
                        <c:v>8.8824537322377231E-2</c:v>
                      </c:pt>
                      <c:pt idx="12">
                        <c:v>4.4256432919755728E-2</c:v>
                      </c:pt>
                      <c:pt idx="13">
                        <c:v>-4.2308731279976641E-2</c:v>
                      </c:pt>
                      <c:pt idx="14">
                        <c:v>0.16847899094281946</c:v>
                      </c:pt>
                      <c:pt idx="15">
                        <c:v>8.8824537322377231E-2</c:v>
                      </c:pt>
                      <c:pt idx="16">
                        <c:v>4.4256432919755728E-2</c:v>
                      </c:pt>
                      <c:pt idx="17">
                        <c:v>-4.2308731279976641E-2</c:v>
                      </c:pt>
                      <c:pt idx="18">
                        <c:v>0.16847899094281946</c:v>
                      </c:pt>
                      <c:pt idx="19">
                        <c:v>8.8824537322377231E-2</c:v>
                      </c:pt>
                      <c:pt idx="20">
                        <c:v>0</c:v>
                      </c:pt>
                      <c:pt idx="21">
                        <c:v>-6.8708084688967816E-2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-6.8708084688967816E-2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-6.8708084688967816E-2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-6.8708084688967816E-2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-3.2888377166438519E-2</c:v>
                      </c:pt>
                      <c:pt idx="37">
                        <c:v>-5.5367311181569956E-2</c:v>
                      </c:pt>
                      <c:pt idx="38">
                        <c:v>9.1812257533112382E-2</c:v>
                      </c:pt>
                      <c:pt idx="39">
                        <c:v>-0.10402858230200608</c:v>
                      </c:pt>
                      <c:pt idx="40">
                        <c:v>-3.2888377166438519E-2</c:v>
                      </c:pt>
                      <c:pt idx="41">
                        <c:v>-5.5367311181569956E-2</c:v>
                      </c:pt>
                      <c:pt idx="42">
                        <c:v>9.1812257533112382E-2</c:v>
                      </c:pt>
                      <c:pt idx="43">
                        <c:v>-0.10402858230200608</c:v>
                      </c:pt>
                      <c:pt idx="44">
                        <c:v>-3.2888377166438519E-2</c:v>
                      </c:pt>
                      <c:pt idx="45">
                        <c:v>-5.5367311181569956E-2</c:v>
                      </c:pt>
                      <c:pt idx="46">
                        <c:v>9.1812257533112382E-2</c:v>
                      </c:pt>
                      <c:pt idx="47">
                        <c:v>-0.10402858230200608</c:v>
                      </c:pt>
                      <c:pt idx="48">
                        <c:v>-3.2888377166438519E-2</c:v>
                      </c:pt>
                      <c:pt idx="49">
                        <c:v>-5.5367311181569956E-2</c:v>
                      </c:pt>
                      <c:pt idx="50">
                        <c:v>9.1812257533112382E-2</c:v>
                      </c:pt>
                      <c:pt idx="51">
                        <c:v>-0.10402858230200608</c:v>
                      </c:pt>
                      <c:pt idx="52">
                        <c:v>-3.2888377166438519E-2</c:v>
                      </c:pt>
                      <c:pt idx="53">
                        <c:v>-5.5367311181569956E-2</c:v>
                      </c:pt>
                      <c:pt idx="54">
                        <c:v>9.1812257533112382E-2</c:v>
                      </c:pt>
                      <c:pt idx="55">
                        <c:v>-0.10402858230200608</c:v>
                      </c:pt>
                      <c:pt idx="56">
                        <c:v>-3.2888377166438519E-2</c:v>
                      </c:pt>
                      <c:pt idx="57">
                        <c:v>-5.5367311181569956E-2</c:v>
                      </c:pt>
                      <c:pt idx="58">
                        <c:v>9.1812257533112382E-2</c:v>
                      </c:pt>
                      <c:pt idx="59">
                        <c:v>-0.10402858230200608</c:v>
                      </c:pt>
                      <c:pt idx="60">
                        <c:v>-3.2888377166438519E-2</c:v>
                      </c:pt>
                      <c:pt idx="61">
                        <c:v>-5.5367311181569956E-2</c:v>
                      </c:pt>
                      <c:pt idx="62">
                        <c:v>9.1812257533112382E-2</c:v>
                      </c:pt>
                      <c:pt idx="63">
                        <c:v>-0.10402858230200608</c:v>
                      </c:pt>
                      <c:pt idx="64">
                        <c:v>-3.2888377166438519E-2</c:v>
                      </c:pt>
                      <c:pt idx="65">
                        <c:v>-5.5367311181569956E-2</c:v>
                      </c:pt>
                      <c:pt idx="66">
                        <c:v>9.1812257533112382E-2</c:v>
                      </c:pt>
                      <c:pt idx="67">
                        <c:v>-0.10402858230200608</c:v>
                      </c:pt>
                      <c:pt idx="68">
                        <c:v>-3.2888377166438519E-2</c:v>
                      </c:pt>
                      <c:pt idx="69">
                        <c:v>-5.5367311181569956E-2</c:v>
                      </c:pt>
                      <c:pt idx="70">
                        <c:v>9.1812257533112382E-2</c:v>
                      </c:pt>
                      <c:pt idx="71">
                        <c:v>-0.10402858230200608</c:v>
                      </c:pt>
                      <c:pt idx="72">
                        <c:v>-3.2888377166438519E-2</c:v>
                      </c:pt>
                      <c:pt idx="73">
                        <c:v>-5.5367311181569956E-2</c:v>
                      </c:pt>
                      <c:pt idx="74">
                        <c:v>9.1812257533112382E-2</c:v>
                      </c:pt>
                      <c:pt idx="75">
                        <c:v>-0.10402858230200608</c:v>
                      </c:pt>
                      <c:pt idx="76">
                        <c:v>-3.2888377166438519E-2</c:v>
                      </c:pt>
                      <c:pt idx="77">
                        <c:v>-5.5367311181569956E-2</c:v>
                      </c:pt>
                      <c:pt idx="78">
                        <c:v>9.1812257533112382E-2</c:v>
                      </c:pt>
                      <c:pt idx="79">
                        <c:v>-0.10402858230200608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F7-4DB7-9141-72B0273E7AF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ARM!$E$2</c15:sqref>
                        </c15:formulaRef>
                      </c:ext>
                    </c:extLst>
                    <c:strCache>
                      <c:ptCount val="1"/>
                      <c:pt idx="0">
                        <c:v>Energy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ARM!$E$3:$E$82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5.7080976908666752E-2</c:v>
                      </c:pt>
                      <c:pt idx="1">
                        <c:v>-9.1050508572642797E-2</c:v>
                      </c:pt>
                      <c:pt idx="2">
                        <c:v>9.3347120198123523E-2</c:v>
                      </c:pt>
                      <c:pt idx="3">
                        <c:v>-7.7255083338363478E-2</c:v>
                      </c:pt>
                      <c:pt idx="4">
                        <c:v>5.7080976908666752E-2</c:v>
                      </c:pt>
                      <c:pt idx="5">
                        <c:v>-9.1050508572642797E-2</c:v>
                      </c:pt>
                      <c:pt idx="6">
                        <c:v>9.3347120198123523E-2</c:v>
                      </c:pt>
                      <c:pt idx="7">
                        <c:v>-7.7255083338363478E-2</c:v>
                      </c:pt>
                      <c:pt idx="8">
                        <c:v>5.7080976908666752E-2</c:v>
                      </c:pt>
                      <c:pt idx="9">
                        <c:v>-9.1050508572642797E-2</c:v>
                      </c:pt>
                      <c:pt idx="10">
                        <c:v>9.3347120198123523E-2</c:v>
                      </c:pt>
                      <c:pt idx="11">
                        <c:v>-7.7255083338363478E-2</c:v>
                      </c:pt>
                      <c:pt idx="12">
                        <c:v>5.7080976908666752E-2</c:v>
                      </c:pt>
                      <c:pt idx="13">
                        <c:v>-9.1050508572642797E-2</c:v>
                      </c:pt>
                      <c:pt idx="14">
                        <c:v>9.3347120198123523E-2</c:v>
                      </c:pt>
                      <c:pt idx="15">
                        <c:v>-7.7255083338363478E-2</c:v>
                      </c:pt>
                      <c:pt idx="16">
                        <c:v>5.7080976908666752E-2</c:v>
                      </c:pt>
                      <c:pt idx="17">
                        <c:v>-9.1050508572642797E-2</c:v>
                      </c:pt>
                      <c:pt idx="18">
                        <c:v>9.3347120198123523E-2</c:v>
                      </c:pt>
                      <c:pt idx="19">
                        <c:v>-7.7255083338363478E-2</c:v>
                      </c:pt>
                      <c:pt idx="20">
                        <c:v>0</c:v>
                      </c:pt>
                      <c:pt idx="21">
                        <c:v>-0.12926012635900652</c:v>
                      </c:pt>
                      <c:pt idx="22">
                        <c:v>0</c:v>
                      </c:pt>
                      <c:pt idx="23">
                        <c:v>-0.1027751709882344</c:v>
                      </c:pt>
                      <c:pt idx="24">
                        <c:v>0</c:v>
                      </c:pt>
                      <c:pt idx="25">
                        <c:v>-0.12926012635900652</c:v>
                      </c:pt>
                      <c:pt idx="26">
                        <c:v>0</c:v>
                      </c:pt>
                      <c:pt idx="27">
                        <c:v>-0.1027751709882344</c:v>
                      </c:pt>
                      <c:pt idx="28">
                        <c:v>0</c:v>
                      </c:pt>
                      <c:pt idx="29">
                        <c:v>-0.12926012635900652</c:v>
                      </c:pt>
                      <c:pt idx="30">
                        <c:v>0</c:v>
                      </c:pt>
                      <c:pt idx="31">
                        <c:v>-0.1027751709882344</c:v>
                      </c:pt>
                      <c:pt idx="32">
                        <c:v>0</c:v>
                      </c:pt>
                      <c:pt idx="33">
                        <c:v>-0.12926012635900652</c:v>
                      </c:pt>
                      <c:pt idx="34">
                        <c:v>0</c:v>
                      </c:pt>
                      <c:pt idx="35">
                        <c:v>-0.1027751709882344</c:v>
                      </c:pt>
                      <c:pt idx="36">
                        <c:v>-4.3663652117251782E-2</c:v>
                      </c:pt>
                      <c:pt idx="37">
                        <c:v>-0.15831475151647403</c:v>
                      </c:pt>
                      <c:pt idx="38">
                        <c:v>-9.8167503420269198E-2</c:v>
                      </c:pt>
                      <c:pt idx="39">
                        <c:v>-0.28034432510214563</c:v>
                      </c:pt>
                      <c:pt idx="40">
                        <c:v>-4.3663652117251782E-2</c:v>
                      </c:pt>
                      <c:pt idx="41">
                        <c:v>-0.15831475151647403</c:v>
                      </c:pt>
                      <c:pt idx="42">
                        <c:v>-9.8167503420269198E-2</c:v>
                      </c:pt>
                      <c:pt idx="43">
                        <c:v>-0.28034432510214563</c:v>
                      </c:pt>
                      <c:pt idx="44">
                        <c:v>-4.3663652117251782E-2</c:v>
                      </c:pt>
                      <c:pt idx="45">
                        <c:v>-0.15831475151647403</c:v>
                      </c:pt>
                      <c:pt idx="46">
                        <c:v>-9.8167503420269198E-2</c:v>
                      </c:pt>
                      <c:pt idx="47">
                        <c:v>-0.28034432510214563</c:v>
                      </c:pt>
                      <c:pt idx="48">
                        <c:v>-4.3663652117251782E-2</c:v>
                      </c:pt>
                      <c:pt idx="49">
                        <c:v>-0.15831475151647403</c:v>
                      </c:pt>
                      <c:pt idx="50">
                        <c:v>-9.8167503420269198E-2</c:v>
                      </c:pt>
                      <c:pt idx="51">
                        <c:v>-0.28034432510214563</c:v>
                      </c:pt>
                      <c:pt idx="52">
                        <c:v>-4.3663652117251782E-2</c:v>
                      </c:pt>
                      <c:pt idx="53">
                        <c:v>-0.15831475151647403</c:v>
                      </c:pt>
                      <c:pt idx="54">
                        <c:v>-9.8167503420269198E-2</c:v>
                      </c:pt>
                      <c:pt idx="55">
                        <c:v>-0.28034432510214563</c:v>
                      </c:pt>
                      <c:pt idx="56">
                        <c:v>-4.3663652117251782E-2</c:v>
                      </c:pt>
                      <c:pt idx="57">
                        <c:v>-0.15831475151647403</c:v>
                      </c:pt>
                      <c:pt idx="58">
                        <c:v>-9.8167503420269198E-2</c:v>
                      </c:pt>
                      <c:pt idx="59">
                        <c:v>-0.28034432510214563</c:v>
                      </c:pt>
                      <c:pt idx="60">
                        <c:v>-4.3663652117251782E-2</c:v>
                      </c:pt>
                      <c:pt idx="61">
                        <c:v>-0.15831475151647403</c:v>
                      </c:pt>
                      <c:pt idx="62">
                        <c:v>-9.8167503420269198E-2</c:v>
                      </c:pt>
                      <c:pt idx="63">
                        <c:v>-0.28034432510214563</c:v>
                      </c:pt>
                      <c:pt idx="64">
                        <c:v>-4.3663652117251782E-2</c:v>
                      </c:pt>
                      <c:pt idx="65">
                        <c:v>-0.15831475151647403</c:v>
                      </c:pt>
                      <c:pt idx="66">
                        <c:v>-9.8167503420269198E-2</c:v>
                      </c:pt>
                      <c:pt idx="67">
                        <c:v>-0.28034432510214563</c:v>
                      </c:pt>
                      <c:pt idx="68">
                        <c:v>-4.3663652117251782E-2</c:v>
                      </c:pt>
                      <c:pt idx="69">
                        <c:v>-0.15831475151647403</c:v>
                      </c:pt>
                      <c:pt idx="70">
                        <c:v>-9.8167503420269198E-2</c:v>
                      </c:pt>
                      <c:pt idx="71">
                        <c:v>-0.28034432510214563</c:v>
                      </c:pt>
                      <c:pt idx="72">
                        <c:v>-4.3663652117251782E-2</c:v>
                      </c:pt>
                      <c:pt idx="73">
                        <c:v>-0.15831475151647403</c:v>
                      </c:pt>
                      <c:pt idx="74">
                        <c:v>-9.8167503420269198E-2</c:v>
                      </c:pt>
                      <c:pt idx="75">
                        <c:v>-0.28034432510214563</c:v>
                      </c:pt>
                      <c:pt idx="76">
                        <c:v>-4.3663652117251782E-2</c:v>
                      </c:pt>
                      <c:pt idx="77">
                        <c:v>-0.15831475151647403</c:v>
                      </c:pt>
                      <c:pt idx="78">
                        <c:v>-9.8167503420269198E-2</c:v>
                      </c:pt>
                      <c:pt idx="79">
                        <c:v>-0.28034432510214563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F7-4DB7-9141-72B0273E7AFA}"/>
                  </c:ext>
                </c:extLst>
              </c15:ser>
            </c15:filteredLineSeries>
          </c:ext>
        </c:extLst>
      </c:lineChart>
      <c:catAx>
        <c:axId val="19707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039392"/>
        <c:crosses val="autoZero"/>
        <c:auto val="1"/>
        <c:lblAlgn val="ctr"/>
        <c:lblOffset val="100"/>
        <c:noMultiLvlLbl val="0"/>
      </c:catAx>
      <c:valAx>
        <c:axId val="14700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7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852091309687207"/>
          <c:y val="5.4668751512443943E-2"/>
          <c:w val="0.3348236172313323"/>
          <c:h val="0.24083952271923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[ARM CC Summary Limited Markets.xlsx]For Presentation!PivotTable20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Resources</a:t>
            </a:r>
            <a:r>
              <a:rPr lang="en-US" baseline="0"/>
              <a:t> Versus Load</a:t>
            </a:r>
            <a:endParaRPr lang="en-US"/>
          </a:p>
        </c:rich>
      </c:tx>
      <c:layout>
        <c:manualLayout>
          <c:xMode val="edge"/>
          <c:yMode val="edge"/>
          <c:x val="0.37930537499011996"/>
          <c:y val="2.3264245146814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179804447520983E-2"/>
          <c:y val="9.2415918344262118E-2"/>
          <c:w val="0.91079561414976384"/>
          <c:h val="0.78551126313280351"/>
        </c:manualLayout>
      </c:layout>
      <c:lineChart>
        <c:grouping val="standard"/>
        <c:varyColors val="0"/>
        <c:ser>
          <c:idx val="0"/>
          <c:order val="0"/>
          <c:tx>
            <c:strRef>
              <c:f>'For Presentation'!$N$4</c:f>
              <c:strCache>
                <c:ptCount val="1"/>
                <c:pt idx="0">
                  <c:v>Average of Peak Load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Presentation'!$N$5:$N$8</c:f>
              <c:numCache>
                <c:formatCode>_(* #,##0_);_(* \(#,##0\);_(* "-"??_);_(@_)</c:formatCode>
                <c:ptCount val="3"/>
                <c:pt idx="0">
                  <c:v>28735</c:v>
                </c:pt>
                <c:pt idx="1">
                  <c:v>28861.5</c:v>
                </c:pt>
                <c:pt idx="2">
                  <c:v>29630.25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7262-4235-A630-B319B47574E5}"/>
            </c:ext>
          </c:extLst>
        </c:ser>
        <c:ser>
          <c:idx val="1"/>
          <c:order val="1"/>
          <c:tx>
            <c:strRef>
              <c:f>'For Presentation'!$O$4</c:f>
              <c:strCache>
                <c:ptCount val="1"/>
                <c:pt idx="0">
                  <c:v>Average of Average Load (aMW)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Presentation'!$O$5:$O$8</c:f>
              <c:numCache>
                <c:formatCode>_(* #,##0_);_(* \(#,##0\);_(* "-"??_);_(@_)</c:formatCode>
                <c:ptCount val="3"/>
                <c:pt idx="0">
                  <c:v>21447</c:v>
                </c:pt>
                <c:pt idx="1">
                  <c:v>21762.25</c:v>
                </c:pt>
                <c:pt idx="2">
                  <c:v>21900.75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7262-4235-A630-B319B47574E5}"/>
            </c:ext>
          </c:extLst>
        </c:ser>
        <c:ser>
          <c:idx val="2"/>
          <c:order val="2"/>
          <c:tx>
            <c:strRef>
              <c:f>'For Presentation'!$P$4</c:f>
              <c:strCache>
                <c:ptCount val="1"/>
                <c:pt idx="0">
                  <c:v>Average of Resource Peak (MW)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Presentation'!$P$5:$P$8</c:f>
              <c:numCache>
                <c:formatCode>_(* #,##0_);_(* \(#,##0\);_(* "-"??_);_(@_)</c:formatCode>
                <c:ptCount val="3"/>
                <c:pt idx="0">
                  <c:v>36897.196917502784</c:v>
                </c:pt>
                <c:pt idx="1">
                  <c:v>35989.196917502784</c:v>
                </c:pt>
                <c:pt idx="2">
                  <c:v>34516.196917502784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7262-4235-A630-B319B47574E5}"/>
            </c:ext>
          </c:extLst>
        </c:ser>
        <c:ser>
          <c:idx val="3"/>
          <c:order val="3"/>
          <c:tx>
            <c:strRef>
              <c:f>'For Presentation'!$Q$4</c:f>
              <c:strCache>
                <c:ptCount val="1"/>
                <c:pt idx="0">
                  <c:v>Average of Resource Energy (aMW)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Presentation'!$Q$5:$Q$8</c:f>
              <c:numCache>
                <c:formatCode>_(* #,##0_);_(* \(#,##0\);_(* "-"??_);_(@_)</c:formatCode>
                <c:ptCount val="3"/>
                <c:pt idx="0">
                  <c:v>24907.901090556483</c:v>
                </c:pt>
                <c:pt idx="1">
                  <c:v>24087.151090556483</c:v>
                </c:pt>
                <c:pt idx="2">
                  <c:v>21497.151090556486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7262-4235-A630-B319B475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617456"/>
        <c:axId val="1960467584"/>
      </c:lineChart>
      <c:catAx>
        <c:axId val="121561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467584"/>
        <c:crosses val="autoZero"/>
        <c:auto val="1"/>
        <c:lblAlgn val="ctr"/>
        <c:lblOffset val="100"/>
        <c:noMultiLvlLbl val="0"/>
      </c:catAx>
      <c:valAx>
        <c:axId val="1960467584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61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15948820573672"/>
          <c:y val="5.5203428289571144E-2"/>
          <c:w val="0.13523596906708502"/>
          <c:h val="0.72688252667891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Needs: Peak</a:t>
            </a:r>
            <a:r>
              <a:rPr lang="en-US" baseline="0"/>
              <a:t> and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'For Presentation'!$A$21</c:f>
              <c:strCache>
                <c:ptCount val="1"/>
                <c:pt idx="0">
                  <c:v>Energy Needed For Adequacy (aMW)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Presentation'!$B$21:$M$21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0.11571794871794872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0.90663148148148154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4980256"/>
        <c:axId val="1965642592"/>
      </c:barChart>
      <c:lineChart>
        <c:grouping val="standard"/>
        <c:varyColors val="0"/>
        <c:ser>
          <c:idx val="0"/>
          <c:order val="0"/>
          <c:tx>
            <c:strRef>
              <c:f>'For Presentation'!$A$20</c:f>
              <c:strCache>
                <c:ptCount val="1"/>
                <c:pt idx="0">
                  <c:v>Peak Capacity Needed for Adequacy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Presentation'!$B$20:$M$20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252.72800000000001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783.30599999999993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324080"/>
        <c:axId val="1965646752"/>
      </c:lineChart>
      <c:catAx>
        <c:axId val="13733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646752"/>
        <c:crosses val="autoZero"/>
        <c:auto val="1"/>
        <c:lblAlgn val="ctr"/>
        <c:lblOffset val="100"/>
        <c:noMultiLvlLbl val="0"/>
      </c:catAx>
      <c:valAx>
        <c:axId val="19656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324080"/>
        <c:crosses val="autoZero"/>
        <c:crossBetween val="between"/>
      </c:valAx>
      <c:valAx>
        <c:axId val="1965642592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0256"/>
        <c:crosses val="max"/>
        <c:crossBetween val="between"/>
      </c:valAx>
      <c:catAx>
        <c:axId val="171498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5642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133350</xdr:rowOff>
    </xdr:from>
    <xdr:to>
      <xdr:col>23</xdr:col>
      <xdr:colOff>390525</xdr:colOff>
      <xdr:row>29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2DD5F4-59BA-4211-BEB0-6FBD30EFF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7</xdr:row>
      <xdr:rowOff>176211</xdr:rowOff>
    </xdr:from>
    <xdr:to>
      <xdr:col>16</xdr:col>
      <xdr:colOff>1428750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D2D187-5FAE-4BE9-AD79-2D29A0D91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485776</xdr:colOff>
      <xdr:row>25</xdr:row>
      <xdr:rowOff>47625</xdr:rowOff>
    </xdr:from>
    <xdr:to>
      <xdr:col>9</xdr:col>
      <xdr:colOff>333376</xdr:colOff>
      <xdr:row>53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BD4247-3862-4892-A7EF-806CBDBE3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Ollis" refreshedDate="44229.952653587963" createdVersion="6" refreshedVersion="6" minRefreshableVersion="3" recordCount="12" xr:uid="{7673B8CB-50DF-4C62-9A93-F665DCA6D87F}">
  <cacheSource type="worksheet">
    <worksheetSource ref="B2:K14" sheet="For Presentation"/>
  </cacheSource>
  <cacheFields count="10">
    <cacheField name="Year" numFmtId="0">
      <sharedItems containsSemiMixedTypes="0" containsString="0" containsNumber="1" containsInteger="1" minValue="2023" maxValue="2031" count="3">
        <n v="2023"/>
        <n v="2027"/>
        <n v="2031"/>
      </sharedItems>
    </cacheField>
    <cacheField name="Quarter" numFmtId="0">
      <sharedItems count="4">
        <s v="Q1"/>
        <s v="Q2"/>
        <s v="Q3"/>
        <s v="Q4"/>
      </sharedItems>
    </cacheField>
    <cacheField name="Peak" numFmtId="9">
      <sharedItems containsSemiMixedTypes="0" containsString="0" containsNumber="1" minValue="0" maxValue="0.44643230765731962"/>
    </cacheField>
    <cacheField name="Energy" numFmtId="9">
      <sharedItems containsSemiMixedTypes="0" containsString="0" containsNumber="1" minValue="-8.5149221813292167E-2" maxValue="0.26730489361384163"/>
    </cacheField>
    <cacheField name="Peak Load (MW)" numFmtId="0">
      <sharedItems containsSemiMixedTypes="0" containsString="0" containsNumber="1" containsInteger="1" minValue="26917" maxValue="31190"/>
    </cacheField>
    <cacheField name="Average Load (aMW)" numFmtId="0">
      <sharedItems containsSemiMixedTypes="0" containsString="0" containsNumber="1" containsInteger="1" minValue="20363" maxValue="23088"/>
    </cacheField>
    <cacheField name="Resource Peak (MW)" numFmtId="165">
      <sharedItems containsSemiMixedTypes="0" containsString="0" containsNumber="1" minValue="33882.949565217394" maxValue="38153.716666666667"/>
    </cacheField>
    <cacheField name="Resource Energy (aMW)" numFmtId="165">
      <sharedItems containsSemiMixedTypes="0" containsString="0" containsNumber="1" minValue="18910.880435897438" maxValue="26992.217210144925"/>
    </cacheField>
    <cacheField name="Peak Capacity Needed for Adequacy (MW)" numFmtId="165">
      <sharedItems containsSemiMixedTypes="0" containsString="0" containsNumber="1" containsInteger="1" minValue="118" maxValue="4336"/>
    </cacheField>
    <cacheField name="Energy Needed For Adequacy (aMW)" numFmtId="0">
      <sharedItems containsSemiMixedTypes="0" containsString="0" containsNumber="1" containsInteger="1" minValue="1" maxValue="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.44643230765731962"/>
    <n v="0.11378724177697558"/>
    <n v="29314"/>
    <n v="22160"/>
    <n v="38153.716666666667"/>
    <n v="24659.525277777779"/>
    <n v="4336"/>
    <n v="86"/>
  </r>
  <r>
    <x v="0"/>
    <x v="1"/>
    <n v="0.36991426636297903"/>
    <n v="0.10616708912721297"/>
    <n v="26917"/>
    <n v="20363"/>
    <n v="36777.982307692306"/>
    <n v="22523.880435897438"/>
    <n v="2400"/>
    <n v="4"/>
  </r>
  <r>
    <x v="0"/>
    <x v="2"/>
    <n v="0.26494310981631897"/>
    <n v="0.16097320618385685"/>
    <n v="28923"/>
    <n v="21929"/>
    <n v="36232.949565217394"/>
    <n v="25455.981438405797"/>
    <n v="2773"/>
    <n v="62"/>
  </r>
  <r>
    <x v="0"/>
    <x v="3"/>
    <n v="0.35708517862199618"/>
    <n v="0.26730489361384163"/>
    <n v="29786"/>
    <n v="21336"/>
    <n v="36424.139130434778"/>
    <n v="26992.217210144925"/>
    <n v="4043"/>
    <n v="79"/>
  </r>
  <r>
    <x v="1"/>
    <x v="0"/>
    <n v="0.23517392214546218"/>
    <n v="2.8782279876029916E-2"/>
    <n v="30253"/>
    <n v="23088"/>
    <n v="37245.716666666667"/>
    <n v="23751.525277777779"/>
    <n v="299"/>
    <n v="1"/>
  </r>
  <r>
    <x v="1"/>
    <x v="1"/>
    <n v="0.31759387678680523"/>
    <n v="7.333889254324151E-2"/>
    <n v="27321"/>
    <n v="20465"/>
    <n v="35869.982307692306"/>
    <n v="21964.880435897438"/>
    <n v="464"/>
    <n v="4"/>
  </r>
  <r>
    <x v="1"/>
    <x v="2"/>
    <n v="0.20333196623110503"/>
    <n v="0.11545192595782622"/>
    <n v="29577"/>
    <n v="22009"/>
    <n v="35324.949565217394"/>
    <n v="24547.981438405797"/>
    <n v="528"/>
    <n v="7"/>
  </r>
  <r>
    <x v="1"/>
    <x v="3"/>
    <n v="0.26001551971849368"/>
    <n v="0.21399996324032788"/>
    <n v="28295"/>
    <n v="21487"/>
    <n v="35516.139130434778"/>
    <n v="26084.217210144925"/>
    <n v="329"/>
    <n v="1"/>
  </r>
  <r>
    <x v="2"/>
    <x v="0"/>
    <n v="0.18104253500053438"/>
    <n v="-5.0307014996175533E-3"/>
    <n v="31190"/>
    <n v="22954"/>
    <n v="35779.716666666667"/>
    <n v="22834.525277777779"/>
    <n v="118"/>
    <n v="2"/>
  </r>
  <r>
    <x v="2"/>
    <x v="1"/>
    <n v="0"/>
    <n v="-8.5149221813292167E-2"/>
    <n v="27045"/>
    <n v="20671"/>
    <n v="34452.982307692306"/>
    <n v="18910.880435897438"/>
    <n v="610"/>
    <n v="9"/>
  </r>
  <r>
    <x v="2"/>
    <x v="2"/>
    <n v="0.16712148947338248"/>
    <n v="-4.9899597822011373E-2"/>
    <n v="29571"/>
    <n v="22225"/>
    <n v="33882.949565217394"/>
    <n v="21108.981438405797"/>
    <n v="640"/>
    <n v="17"/>
  </r>
  <r>
    <x v="2"/>
    <x v="3"/>
    <n v="0.11515999122366199"/>
    <n v="6.363339356157427E-2"/>
    <n v="30715"/>
    <n v="21753"/>
    <n v="33949.139130434778"/>
    <n v="23134.217210144925"/>
    <n v="60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7BD7E3-8C61-4C07-BC51-90609153491B}" name="PivotTable20" cacheId="327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hartFormat="1">
  <location ref="M4:Q8" firstHeaderRow="0" firstDataRow="1" firstDataCol="1"/>
  <pivotFields count="10">
    <pivotField axis="axisRow" showAll="0">
      <items count="4">
        <item x="0"/>
        <item x="1"/>
        <item x="2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numFmtId="9" showAll="0"/>
    <pivotField numFmtId="9" showAll="0"/>
    <pivotField dataField="1" showAll="0"/>
    <pivotField dataField="1" showAll="0"/>
    <pivotField dataField="1" numFmtId="165" showAll="0"/>
    <pivotField dataField="1" numFmtId="165" showAll="0"/>
    <pivotField numFmtId="165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Peak Load (MW)" fld="4" subtotal="average" baseField="0" baseItem="0"/>
    <dataField name="Average of Average Load (aMW)" fld="5" subtotal="average" baseField="0" baseItem="0"/>
    <dataField name="Average of Resource Peak (MW)" fld="6" subtotal="average" baseField="0" baseItem="0"/>
    <dataField name="Average of Resource Energy (aMW)" fld="7" subtotal="average" baseField="0" baseItem="0"/>
  </dataFields>
  <formats count="1">
    <format dxfId="0">
      <pivotArea outline="0" collapsedLevelsAreSubtotals="1" fieldPosition="0"/>
    </format>
  </formats>
  <chartFormats count="14">
    <chartFormat chart="0" format="64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65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66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1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11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118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119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2"/>
          </reference>
        </references>
      </pivotArea>
    </chartFormat>
    <chartFormat chart="0" format="1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2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A036-33F9-40C6-9B29-C07DB054DA07}">
  <dimension ref="B1:J82"/>
  <sheetViews>
    <sheetView tabSelected="1" workbookViewId="0">
      <selection activeCell="H17" sqref="H17"/>
    </sheetView>
  </sheetViews>
  <sheetFormatPr defaultRowHeight="15" x14ac:dyDescent="0.25"/>
  <sheetData>
    <row r="1" spans="2:7" x14ac:dyDescent="0.25">
      <c r="D1" t="s">
        <v>54</v>
      </c>
      <c r="F1" t="s">
        <v>55</v>
      </c>
    </row>
    <row r="2" spans="2:7" x14ac:dyDescent="0.25">
      <c r="D2" t="s">
        <v>53</v>
      </c>
      <c r="E2" t="s">
        <v>40</v>
      </c>
      <c r="F2" t="s">
        <v>84</v>
      </c>
      <c r="G2" t="s">
        <v>85</v>
      </c>
    </row>
    <row r="3" spans="2:7" x14ac:dyDescent="0.25">
      <c r="B3">
        <v>2021</v>
      </c>
      <c r="C3">
        <v>1</v>
      </c>
      <c r="D3">
        <v>4.4256432919755728E-2</v>
      </c>
      <c r="E3">
        <v>5.7080976908666752E-2</v>
      </c>
      <c r="F3">
        <f>D3</f>
        <v>4.4256432919755728E-2</v>
      </c>
      <c r="G3">
        <f>E3</f>
        <v>5.7080976908666752E-2</v>
      </c>
    </row>
    <row r="4" spans="2:7" x14ac:dyDescent="0.25">
      <c r="B4">
        <v>2022</v>
      </c>
      <c r="C4">
        <f>C3+1</f>
        <v>2</v>
      </c>
      <c r="D4">
        <v>-4.2308731279976641E-2</v>
      </c>
      <c r="E4">
        <v>-9.1050508572642797E-2</v>
      </c>
      <c r="F4">
        <f t="shared" ref="F4:F10" si="0">D4</f>
        <v>-4.2308731279976641E-2</v>
      </c>
      <c r="G4">
        <f t="shared" ref="G4:G10" si="1">E4</f>
        <v>-9.1050508572642797E-2</v>
      </c>
    </row>
    <row r="5" spans="2:7" x14ac:dyDescent="0.25">
      <c r="B5">
        <v>2022</v>
      </c>
      <c r="C5">
        <f t="shared" ref="C5:C68" si="2">C4+1</f>
        <v>3</v>
      </c>
      <c r="D5">
        <v>0.16847899094281946</v>
      </c>
      <c r="E5">
        <v>9.3347120198123523E-2</v>
      </c>
      <c r="F5">
        <f t="shared" si="0"/>
        <v>0.16847899094281946</v>
      </c>
      <c r="G5">
        <f t="shared" si="1"/>
        <v>9.3347120198123523E-2</v>
      </c>
    </row>
    <row r="6" spans="2:7" x14ac:dyDescent="0.25">
      <c r="B6">
        <v>2022</v>
      </c>
      <c r="C6">
        <f t="shared" si="2"/>
        <v>4</v>
      </c>
      <c r="D6">
        <v>8.8824537322377231E-2</v>
      </c>
      <c r="E6">
        <v>-7.7255083338363478E-2</v>
      </c>
      <c r="F6">
        <f t="shared" si="0"/>
        <v>8.8824537322377231E-2</v>
      </c>
      <c r="G6">
        <f t="shared" si="1"/>
        <v>-7.7255083338363478E-2</v>
      </c>
    </row>
    <row r="7" spans="2:7" x14ac:dyDescent="0.25">
      <c r="B7">
        <f>B3+1</f>
        <v>2022</v>
      </c>
      <c r="C7">
        <f t="shared" si="2"/>
        <v>5</v>
      </c>
      <c r="D7">
        <v>4.4256432919755728E-2</v>
      </c>
      <c r="E7">
        <v>5.7080976908666752E-2</v>
      </c>
      <c r="F7">
        <f t="shared" si="0"/>
        <v>4.4256432919755728E-2</v>
      </c>
      <c r="G7">
        <f t="shared" si="1"/>
        <v>5.7080976908666752E-2</v>
      </c>
    </row>
    <row r="8" spans="2:7" x14ac:dyDescent="0.25">
      <c r="B8">
        <f t="shared" ref="B8:B71" si="3">B4+1</f>
        <v>2023</v>
      </c>
      <c r="C8">
        <f t="shared" si="2"/>
        <v>6</v>
      </c>
      <c r="D8">
        <v>-4.2308731279976641E-2</v>
      </c>
      <c r="E8">
        <v>-9.1050508572642797E-2</v>
      </c>
      <c r="F8">
        <f t="shared" si="0"/>
        <v>-4.2308731279976641E-2</v>
      </c>
      <c r="G8">
        <f t="shared" si="1"/>
        <v>-9.1050508572642797E-2</v>
      </c>
    </row>
    <row r="9" spans="2:7" x14ac:dyDescent="0.25">
      <c r="B9">
        <f t="shared" si="3"/>
        <v>2023</v>
      </c>
      <c r="C9">
        <f t="shared" si="2"/>
        <v>7</v>
      </c>
      <c r="D9">
        <v>0.16847899094281946</v>
      </c>
      <c r="E9">
        <v>9.3347120198123523E-2</v>
      </c>
      <c r="F9">
        <f t="shared" si="0"/>
        <v>0.16847899094281946</v>
      </c>
      <c r="G9">
        <f t="shared" si="1"/>
        <v>9.3347120198123523E-2</v>
      </c>
    </row>
    <row r="10" spans="2:7" x14ac:dyDescent="0.25">
      <c r="B10">
        <f t="shared" si="3"/>
        <v>2023</v>
      </c>
      <c r="C10">
        <f t="shared" si="2"/>
        <v>8</v>
      </c>
      <c r="D10">
        <v>8.8824537322377231E-2</v>
      </c>
      <c r="E10">
        <v>-7.7255083338363478E-2</v>
      </c>
      <c r="F10">
        <f t="shared" si="0"/>
        <v>8.8824537322377231E-2</v>
      </c>
      <c r="G10">
        <f t="shared" si="1"/>
        <v>-7.7255083338363478E-2</v>
      </c>
    </row>
    <row r="11" spans="2:7" x14ac:dyDescent="0.25">
      <c r="B11">
        <f t="shared" si="3"/>
        <v>2023</v>
      </c>
      <c r="C11">
        <f t="shared" si="2"/>
        <v>9</v>
      </c>
      <c r="D11">
        <v>4.4256432919755728E-2</v>
      </c>
      <c r="E11">
        <v>5.7080976908666752E-2</v>
      </c>
      <c r="F11" s="60">
        <f>F7-(F$7-F$23)/4</f>
        <v>3.3192324689816796E-2</v>
      </c>
      <c r="G11" s="60">
        <f>G7-(G$7-G$23)/4</f>
        <v>4.2810732681500062E-2</v>
      </c>
    </row>
    <row r="12" spans="2:7" x14ac:dyDescent="0.25">
      <c r="B12">
        <f t="shared" si="3"/>
        <v>2024</v>
      </c>
      <c r="C12">
        <f t="shared" si="2"/>
        <v>10</v>
      </c>
      <c r="D12">
        <v>-4.2308731279976641E-2</v>
      </c>
      <c r="E12">
        <v>-9.1050508572642797E-2</v>
      </c>
      <c r="F12" s="60">
        <f>F8-(F$8-F$24)/4</f>
        <v>-4.8908569632224438E-2</v>
      </c>
      <c r="G12" s="60">
        <f>G8-(G$8-G$24)/4</f>
        <v>-0.10060291301923373</v>
      </c>
    </row>
    <row r="13" spans="2:7" x14ac:dyDescent="0.25">
      <c r="B13">
        <f t="shared" si="3"/>
        <v>2024</v>
      </c>
      <c r="C13">
        <f t="shared" si="2"/>
        <v>11</v>
      </c>
      <c r="D13">
        <v>0.16847899094281946</v>
      </c>
      <c r="E13">
        <v>9.3347120198123523E-2</v>
      </c>
      <c r="F13" s="60">
        <f>F9-(F$9-F$25)/4</f>
        <v>0.12635924320711459</v>
      </c>
      <c r="G13" s="60">
        <f>G9-(G$9-G$25)/4</f>
        <v>7.0010340148592642E-2</v>
      </c>
    </row>
    <row r="14" spans="2:7" x14ac:dyDescent="0.25">
      <c r="B14">
        <f t="shared" si="3"/>
        <v>2024</v>
      </c>
      <c r="C14">
        <f t="shared" si="2"/>
        <v>12</v>
      </c>
      <c r="D14">
        <v>8.8824537322377231E-2</v>
      </c>
      <c r="E14">
        <v>-7.7255083338363478E-2</v>
      </c>
      <c r="F14" s="60">
        <f>F10-(F$10-F$26)/4</f>
        <v>6.6618402991782927E-2</v>
      </c>
      <c r="G14" s="60">
        <f>G10-(G$10-G$26)/4</f>
        <v>-8.3635105250831204E-2</v>
      </c>
    </row>
    <row r="15" spans="2:7" x14ac:dyDescent="0.25">
      <c r="B15">
        <f t="shared" si="3"/>
        <v>2024</v>
      </c>
      <c r="C15">
        <f t="shared" si="2"/>
        <v>13</v>
      </c>
      <c r="D15">
        <v>4.4256432919755728E-2</v>
      </c>
      <c r="E15">
        <v>5.7080976908666752E-2</v>
      </c>
      <c r="F15" s="60">
        <f>F11-(F$7-F$23)/4</f>
        <v>2.2128216459877864E-2</v>
      </c>
      <c r="G15" s="60">
        <f>G11-(G$7-G$23)/4</f>
        <v>2.8540488454333372E-2</v>
      </c>
    </row>
    <row r="16" spans="2:7" x14ac:dyDescent="0.25">
      <c r="B16">
        <f t="shared" si="3"/>
        <v>2025</v>
      </c>
      <c r="C16">
        <f t="shared" si="2"/>
        <v>14</v>
      </c>
      <c r="D16">
        <v>-4.2308731279976641E-2</v>
      </c>
      <c r="E16">
        <v>-9.1050508572642797E-2</v>
      </c>
      <c r="F16" s="60">
        <f>F12-(F$8-F$24)/4</f>
        <v>-5.5508407984472236E-2</v>
      </c>
      <c r="G16" s="60">
        <f>G12-(G$8-G$24)/4</f>
        <v>-0.11015531746582466</v>
      </c>
    </row>
    <row r="17" spans="2:10" x14ac:dyDescent="0.25">
      <c r="B17">
        <f t="shared" si="3"/>
        <v>2025</v>
      </c>
      <c r="C17">
        <f t="shared" si="2"/>
        <v>15</v>
      </c>
      <c r="D17">
        <v>0.16847899094281946</v>
      </c>
      <c r="E17">
        <v>9.3347120198123523E-2</v>
      </c>
      <c r="F17" s="60">
        <f>F13-(F$9-F$25)/4</f>
        <v>8.4239495471409714E-2</v>
      </c>
      <c r="G17" s="60">
        <f>G13-(G$9-G$25)/4</f>
        <v>4.6673560099061762E-2</v>
      </c>
    </row>
    <row r="18" spans="2:10" x14ac:dyDescent="0.25">
      <c r="B18">
        <f t="shared" si="3"/>
        <v>2025</v>
      </c>
      <c r="C18">
        <f t="shared" si="2"/>
        <v>16</v>
      </c>
      <c r="D18">
        <v>8.8824537322377231E-2</v>
      </c>
      <c r="E18">
        <v>-7.7255083338363478E-2</v>
      </c>
      <c r="F18" s="60">
        <f>F14-(F$10-F$26)/4</f>
        <v>4.4412268661188622E-2</v>
      </c>
      <c r="G18" s="60">
        <f>G14-(G$10-G$26)/4</f>
        <v>-9.001512716329893E-2</v>
      </c>
    </row>
    <row r="19" spans="2:10" x14ac:dyDescent="0.25">
      <c r="B19">
        <f t="shared" si="3"/>
        <v>2025</v>
      </c>
      <c r="C19">
        <f t="shared" si="2"/>
        <v>17</v>
      </c>
      <c r="D19">
        <v>4.4256432919755728E-2</v>
      </c>
      <c r="E19">
        <v>5.7080976908666752E-2</v>
      </c>
      <c r="F19" s="60">
        <f>F15-(F$7-F$23)/4</f>
        <v>1.1064108229938932E-2</v>
      </c>
      <c r="G19" s="60">
        <f>G15-(G$7-G$23)/4</f>
        <v>1.4270244227166684E-2</v>
      </c>
    </row>
    <row r="20" spans="2:10" x14ac:dyDescent="0.25">
      <c r="B20">
        <f t="shared" si="3"/>
        <v>2026</v>
      </c>
      <c r="C20">
        <f t="shared" si="2"/>
        <v>18</v>
      </c>
      <c r="D20">
        <v>-4.2308731279976641E-2</v>
      </c>
      <c r="E20">
        <v>-9.1050508572642797E-2</v>
      </c>
      <c r="F20" s="60">
        <f>F16-(F$8-F$24)/4</f>
        <v>-6.2108246336720033E-2</v>
      </c>
      <c r="G20" s="60">
        <f>G16-(G$8-G$24)/4</f>
        <v>-0.11970772191241559</v>
      </c>
    </row>
    <row r="21" spans="2:10" x14ac:dyDescent="0.25">
      <c r="B21">
        <f t="shared" si="3"/>
        <v>2026</v>
      </c>
      <c r="C21">
        <f t="shared" si="2"/>
        <v>19</v>
      </c>
      <c r="D21">
        <v>0.16847899094281946</v>
      </c>
      <c r="E21">
        <v>9.3347120198123523E-2</v>
      </c>
      <c r="F21" s="60">
        <f>F17-(F$9-F$25)/4</f>
        <v>4.211974773570485E-2</v>
      </c>
      <c r="G21" s="60">
        <f>G17-(G$9-G$25)/4</f>
        <v>2.3336780049530881E-2</v>
      </c>
    </row>
    <row r="22" spans="2:10" x14ac:dyDescent="0.25">
      <c r="B22">
        <f t="shared" si="3"/>
        <v>2026</v>
      </c>
      <c r="C22">
        <f t="shared" si="2"/>
        <v>20</v>
      </c>
      <c r="D22">
        <v>8.8824537322377231E-2</v>
      </c>
      <c r="E22">
        <v>-7.7255083338363478E-2</v>
      </c>
      <c r="F22" s="60">
        <f>F18-(F$10-F$26)/4</f>
        <v>2.2206134330594315E-2</v>
      </c>
      <c r="G22" s="60">
        <f>G18-(G$10-G$26)/4</f>
        <v>-9.6395149075766656E-2</v>
      </c>
    </row>
    <row r="23" spans="2:10" x14ac:dyDescent="0.25">
      <c r="B23">
        <f t="shared" si="3"/>
        <v>2026</v>
      </c>
      <c r="C23">
        <f t="shared" si="2"/>
        <v>21</v>
      </c>
      <c r="D23">
        <v>0</v>
      </c>
      <c r="E23">
        <v>0</v>
      </c>
      <c r="F23">
        <f t="shared" ref="F23:G26" si="4">D23</f>
        <v>0</v>
      </c>
      <c r="G23">
        <f t="shared" si="4"/>
        <v>0</v>
      </c>
      <c r="J23">
        <v>1</v>
      </c>
    </row>
    <row r="24" spans="2:10" x14ac:dyDescent="0.25">
      <c r="B24">
        <f t="shared" si="3"/>
        <v>2027</v>
      </c>
      <c r="C24">
        <f t="shared" si="2"/>
        <v>22</v>
      </c>
      <c r="D24">
        <v>-6.8708084688967816E-2</v>
      </c>
      <c r="E24">
        <v>-0.12926012635900652</v>
      </c>
      <c r="F24">
        <f t="shared" si="4"/>
        <v>-6.8708084688967816E-2</v>
      </c>
      <c r="G24">
        <f t="shared" si="4"/>
        <v>-0.12926012635900652</v>
      </c>
    </row>
    <row r="25" spans="2:10" x14ac:dyDescent="0.25">
      <c r="B25">
        <f t="shared" si="3"/>
        <v>2027</v>
      </c>
      <c r="C25">
        <f t="shared" si="2"/>
        <v>23</v>
      </c>
      <c r="D25">
        <v>0</v>
      </c>
      <c r="E25">
        <v>0</v>
      </c>
      <c r="F25">
        <f t="shared" si="4"/>
        <v>0</v>
      </c>
      <c r="G25">
        <f t="shared" si="4"/>
        <v>0</v>
      </c>
    </row>
    <row r="26" spans="2:10" x14ac:dyDescent="0.25">
      <c r="B26">
        <f t="shared" si="3"/>
        <v>2027</v>
      </c>
      <c r="C26">
        <f t="shared" si="2"/>
        <v>24</v>
      </c>
      <c r="D26">
        <v>0</v>
      </c>
      <c r="E26">
        <v>-0.1027751709882344</v>
      </c>
      <c r="F26">
        <f t="shared" si="4"/>
        <v>0</v>
      </c>
      <c r="G26">
        <f t="shared" si="4"/>
        <v>-0.1027751709882344</v>
      </c>
    </row>
    <row r="27" spans="2:10" x14ac:dyDescent="0.25">
      <c r="B27">
        <f t="shared" si="3"/>
        <v>2027</v>
      </c>
      <c r="C27">
        <f t="shared" si="2"/>
        <v>25</v>
      </c>
      <c r="D27">
        <v>0</v>
      </c>
      <c r="E27">
        <v>0</v>
      </c>
      <c r="F27" s="60">
        <f>F23-(F$23-F$39)/4</f>
        <v>-8.2220942916096298E-3</v>
      </c>
      <c r="G27" s="60">
        <f>G23-(G$23-G$39)/4</f>
        <v>-1.0915913029312945E-2</v>
      </c>
    </row>
    <row r="28" spans="2:10" x14ac:dyDescent="0.25">
      <c r="B28">
        <f t="shared" si="3"/>
        <v>2028</v>
      </c>
      <c r="C28">
        <f t="shared" si="2"/>
        <v>26</v>
      </c>
      <c r="D28">
        <v>-6.8708084688967816E-2</v>
      </c>
      <c r="E28">
        <v>-0.12926012635900652</v>
      </c>
      <c r="F28" s="60">
        <f>F24-(F$24-F$40)/4</f>
        <v>-6.5372891312118347E-2</v>
      </c>
      <c r="G28" s="60">
        <f>G24-(G$24-G$40)/4</f>
        <v>-0.13652378264837339</v>
      </c>
    </row>
    <row r="29" spans="2:10" x14ac:dyDescent="0.25">
      <c r="B29">
        <f t="shared" si="3"/>
        <v>2028</v>
      </c>
      <c r="C29">
        <f t="shared" si="2"/>
        <v>27</v>
      </c>
      <c r="D29">
        <v>0</v>
      </c>
      <c r="E29">
        <v>0</v>
      </c>
      <c r="F29" s="60">
        <f>F25-(F$25-F$41)/4</f>
        <v>2.2953064383278095E-2</v>
      </c>
      <c r="G29" s="60">
        <f>G25-(G$25-G$41)/4</f>
        <v>-2.4541875855067299E-2</v>
      </c>
    </row>
    <row r="30" spans="2:10" x14ac:dyDescent="0.25">
      <c r="B30">
        <f t="shared" si="3"/>
        <v>2028</v>
      </c>
      <c r="C30">
        <f t="shared" si="2"/>
        <v>28</v>
      </c>
      <c r="D30">
        <v>0</v>
      </c>
      <c r="E30">
        <v>-0.1027751709882344</v>
      </c>
      <c r="F30" s="60">
        <f>F26-(F$26-F$42)/4</f>
        <v>-2.600714557550152E-2</v>
      </c>
      <c r="G30" s="60">
        <f>G26-(G$26-G$42)/4</f>
        <v>-0.1471674595167122</v>
      </c>
    </row>
    <row r="31" spans="2:10" x14ac:dyDescent="0.25">
      <c r="B31">
        <f t="shared" si="3"/>
        <v>2028</v>
      </c>
      <c r="C31">
        <f t="shared" si="2"/>
        <v>29</v>
      </c>
      <c r="D31">
        <v>0</v>
      </c>
      <c r="E31">
        <v>0</v>
      </c>
      <c r="F31" s="60">
        <f>F27-(F$23-F$39)/4</f>
        <v>-1.644418858321926E-2</v>
      </c>
      <c r="G31" s="60">
        <f>G27-(G$23-G$39)/4</f>
        <v>-2.1831826058625891E-2</v>
      </c>
    </row>
    <row r="32" spans="2:10" x14ac:dyDescent="0.25">
      <c r="B32">
        <f t="shared" si="3"/>
        <v>2029</v>
      </c>
      <c r="C32">
        <f t="shared" si="2"/>
        <v>30</v>
      </c>
      <c r="D32">
        <v>-6.8708084688967816E-2</v>
      </c>
      <c r="E32">
        <v>-0.12926012635900652</v>
      </c>
      <c r="F32" s="60">
        <f>F28-(F$24-F$40)/4</f>
        <v>-6.2037697935268879E-2</v>
      </c>
      <c r="G32" s="60">
        <f>G28-(G$24-G$40)/4</f>
        <v>-0.14378743893774026</v>
      </c>
    </row>
    <row r="33" spans="2:7" x14ac:dyDescent="0.25">
      <c r="B33">
        <f t="shared" si="3"/>
        <v>2029</v>
      </c>
      <c r="C33">
        <f t="shared" si="2"/>
        <v>31</v>
      </c>
      <c r="D33">
        <v>0</v>
      </c>
      <c r="E33">
        <v>0</v>
      </c>
      <c r="F33" s="60">
        <f>F29-(F$25-F$41)/4</f>
        <v>4.5906128766556191E-2</v>
      </c>
      <c r="G33" s="60">
        <f>G29-(G$25-G$41)/4</f>
        <v>-4.9083751710134599E-2</v>
      </c>
    </row>
    <row r="34" spans="2:7" x14ac:dyDescent="0.25">
      <c r="B34">
        <f t="shared" si="3"/>
        <v>2029</v>
      </c>
      <c r="C34">
        <f t="shared" si="2"/>
        <v>32</v>
      </c>
      <c r="D34">
        <v>0</v>
      </c>
      <c r="E34">
        <v>-0.1027751709882344</v>
      </c>
      <c r="F34" s="60">
        <f>F30-(F$26-F$42)/4</f>
        <v>-5.2014291151003041E-2</v>
      </c>
      <c r="G34" s="60">
        <f>G30-(G$26-G$42)/4</f>
        <v>-0.19155974804518999</v>
      </c>
    </row>
    <row r="35" spans="2:7" x14ac:dyDescent="0.25">
      <c r="B35">
        <f t="shared" si="3"/>
        <v>2029</v>
      </c>
      <c r="C35">
        <f t="shared" si="2"/>
        <v>33</v>
      </c>
      <c r="D35">
        <v>0</v>
      </c>
      <c r="E35">
        <v>0</v>
      </c>
      <c r="F35" s="60">
        <f>F31-(F$23-F$39)/4</f>
        <v>-2.4666282874828888E-2</v>
      </c>
      <c r="G35" s="60">
        <f>G31-(G$23-G$39)/4</f>
        <v>-3.2747739087938835E-2</v>
      </c>
    </row>
    <row r="36" spans="2:7" x14ac:dyDescent="0.25">
      <c r="B36">
        <f t="shared" si="3"/>
        <v>2030</v>
      </c>
      <c r="C36">
        <f>C35+1</f>
        <v>34</v>
      </c>
      <c r="D36">
        <v>-6.8708084688967816E-2</v>
      </c>
      <c r="E36">
        <v>-0.12926012635900652</v>
      </c>
      <c r="F36" s="60">
        <f>F32-(F$24-F$40)/4</f>
        <v>-5.8702504558419411E-2</v>
      </c>
      <c r="G36" s="60">
        <f>G32-(G$24-G$40)/4</f>
        <v>-0.15105109522710713</v>
      </c>
    </row>
    <row r="37" spans="2:7" x14ac:dyDescent="0.25">
      <c r="B37">
        <f t="shared" si="3"/>
        <v>2030</v>
      </c>
      <c r="C37">
        <f t="shared" si="2"/>
        <v>35</v>
      </c>
      <c r="D37">
        <v>0</v>
      </c>
      <c r="E37">
        <v>0</v>
      </c>
      <c r="F37" s="60">
        <f>F33-(F$25-F$41)/4</f>
        <v>6.8859193149834283E-2</v>
      </c>
      <c r="G37" s="60">
        <f>G33-(G$25-G$41)/4</f>
        <v>-7.3625627565201898E-2</v>
      </c>
    </row>
    <row r="38" spans="2:7" x14ac:dyDescent="0.25">
      <c r="B38">
        <f t="shared" si="3"/>
        <v>2030</v>
      </c>
      <c r="C38">
        <f t="shared" si="2"/>
        <v>36</v>
      </c>
      <c r="D38">
        <v>0</v>
      </c>
      <c r="E38">
        <v>-0.1027751709882344</v>
      </c>
      <c r="F38" s="60">
        <f>F34-(F$26-F$42)/4</f>
        <v>-7.8021436726504564E-2</v>
      </c>
      <c r="G38" s="60">
        <f>G34-(G$26-G$42)/4</f>
        <v>-0.23595203657366781</v>
      </c>
    </row>
    <row r="39" spans="2:7" x14ac:dyDescent="0.25">
      <c r="B39">
        <f t="shared" si="3"/>
        <v>2030</v>
      </c>
      <c r="C39">
        <f t="shared" si="2"/>
        <v>37</v>
      </c>
      <c r="D39">
        <v>-3.2888377166438519E-2</v>
      </c>
      <c r="E39">
        <v>-4.3663652117251782E-2</v>
      </c>
      <c r="F39">
        <f>D39</f>
        <v>-3.2888377166438519E-2</v>
      </c>
      <c r="G39">
        <f>E39</f>
        <v>-4.3663652117251782E-2</v>
      </c>
    </row>
    <row r="40" spans="2:7" x14ac:dyDescent="0.25">
      <c r="B40">
        <f t="shared" si="3"/>
        <v>2031</v>
      </c>
      <c r="C40">
        <f t="shared" si="2"/>
        <v>38</v>
      </c>
      <c r="D40">
        <v>-5.5367311181569956E-2</v>
      </c>
      <c r="E40">
        <v>-0.15831475151647403</v>
      </c>
      <c r="F40">
        <f t="shared" ref="F40:F82" si="5">D40</f>
        <v>-5.5367311181569956E-2</v>
      </c>
      <c r="G40">
        <f>E40</f>
        <v>-0.15831475151647403</v>
      </c>
    </row>
    <row r="41" spans="2:7" x14ac:dyDescent="0.25">
      <c r="B41">
        <f t="shared" si="3"/>
        <v>2031</v>
      </c>
      <c r="C41">
        <f t="shared" si="2"/>
        <v>39</v>
      </c>
      <c r="D41">
        <v>9.1812257533112382E-2</v>
      </c>
      <c r="E41">
        <v>-9.8167503420269198E-2</v>
      </c>
      <c r="F41">
        <f t="shared" si="5"/>
        <v>9.1812257533112382E-2</v>
      </c>
      <c r="G41">
        <f>E41</f>
        <v>-9.8167503420269198E-2</v>
      </c>
    </row>
    <row r="42" spans="2:7" x14ac:dyDescent="0.25">
      <c r="B42">
        <f t="shared" si="3"/>
        <v>2031</v>
      </c>
      <c r="C42">
        <f t="shared" si="2"/>
        <v>40</v>
      </c>
      <c r="D42">
        <v>-0.10402858230200608</v>
      </c>
      <c r="E42">
        <v>-0.28034432510214563</v>
      </c>
      <c r="F42">
        <f t="shared" si="5"/>
        <v>-0.10402858230200608</v>
      </c>
      <c r="G42">
        <f>E42</f>
        <v>-0.28034432510214563</v>
      </c>
    </row>
    <row r="43" spans="2:7" x14ac:dyDescent="0.25">
      <c r="B43">
        <f t="shared" si="3"/>
        <v>2031</v>
      </c>
      <c r="C43">
        <f t="shared" si="2"/>
        <v>41</v>
      </c>
      <c r="D43">
        <v>-3.2888377166438519E-2</v>
      </c>
      <c r="E43">
        <v>-4.3663652117251782E-2</v>
      </c>
      <c r="F43">
        <f t="shared" si="5"/>
        <v>-3.2888377166438519E-2</v>
      </c>
      <c r="G43">
        <f>E43</f>
        <v>-4.3663652117251782E-2</v>
      </c>
    </row>
    <row r="44" spans="2:7" x14ac:dyDescent="0.25">
      <c r="B44">
        <f t="shared" si="3"/>
        <v>2032</v>
      </c>
      <c r="C44">
        <f t="shared" si="2"/>
        <v>42</v>
      </c>
      <c r="D44">
        <v>-5.5367311181569956E-2</v>
      </c>
      <c r="E44">
        <v>-0.15831475151647403</v>
      </c>
      <c r="F44">
        <f t="shared" si="5"/>
        <v>-5.5367311181569956E-2</v>
      </c>
      <c r="G44">
        <f t="shared" ref="G44:G82" si="6">E44</f>
        <v>-0.15831475151647403</v>
      </c>
    </row>
    <row r="45" spans="2:7" x14ac:dyDescent="0.25">
      <c r="B45">
        <f t="shared" si="3"/>
        <v>2032</v>
      </c>
      <c r="C45">
        <f t="shared" si="2"/>
        <v>43</v>
      </c>
      <c r="D45">
        <v>9.1812257533112382E-2</v>
      </c>
      <c r="E45">
        <v>-9.8167503420269198E-2</v>
      </c>
      <c r="F45">
        <f t="shared" si="5"/>
        <v>9.1812257533112382E-2</v>
      </c>
      <c r="G45">
        <f t="shared" si="6"/>
        <v>-9.8167503420269198E-2</v>
      </c>
    </row>
    <row r="46" spans="2:7" x14ac:dyDescent="0.25">
      <c r="B46">
        <f t="shared" si="3"/>
        <v>2032</v>
      </c>
      <c r="C46">
        <f t="shared" si="2"/>
        <v>44</v>
      </c>
      <c r="D46">
        <v>-0.10402858230200608</v>
      </c>
      <c r="E46">
        <v>-0.28034432510214563</v>
      </c>
      <c r="F46">
        <f t="shared" si="5"/>
        <v>-0.10402858230200608</v>
      </c>
      <c r="G46">
        <f t="shared" si="6"/>
        <v>-0.28034432510214563</v>
      </c>
    </row>
    <row r="47" spans="2:7" x14ac:dyDescent="0.25">
      <c r="B47">
        <f t="shared" si="3"/>
        <v>2032</v>
      </c>
      <c r="C47">
        <f t="shared" si="2"/>
        <v>45</v>
      </c>
      <c r="D47">
        <v>-3.2888377166438519E-2</v>
      </c>
      <c r="E47">
        <v>-4.3663652117251782E-2</v>
      </c>
      <c r="F47">
        <f t="shared" si="5"/>
        <v>-3.2888377166438519E-2</v>
      </c>
      <c r="G47">
        <f t="shared" si="6"/>
        <v>-4.3663652117251782E-2</v>
      </c>
    </row>
    <row r="48" spans="2:7" x14ac:dyDescent="0.25">
      <c r="B48">
        <f t="shared" si="3"/>
        <v>2033</v>
      </c>
      <c r="C48">
        <f t="shared" si="2"/>
        <v>46</v>
      </c>
      <c r="D48">
        <v>-5.5367311181569956E-2</v>
      </c>
      <c r="E48">
        <v>-0.15831475151647403</v>
      </c>
      <c r="F48">
        <f t="shared" si="5"/>
        <v>-5.5367311181569956E-2</v>
      </c>
      <c r="G48">
        <f t="shared" si="6"/>
        <v>-0.15831475151647403</v>
      </c>
    </row>
    <row r="49" spans="2:7" x14ac:dyDescent="0.25">
      <c r="B49">
        <f t="shared" si="3"/>
        <v>2033</v>
      </c>
      <c r="C49">
        <f t="shared" si="2"/>
        <v>47</v>
      </c>
      <c r="D49">
        <v>9.1812257533112382E-2</v>
      </c>
      <c r="E49">
        <v>-9.8167503420269198E-2</v>
      </c>
      <c r="F49">
        <f t="shared" si="5"/>
        <v>9.1812257533112382E-2</v>
      </c>
      <c r="G49">
        <f t="shared" si="6"/>
        <v>-9.8167503420269198E-2</v>
      </c>
    </row>
    <row r="50" spans="2:7" x14ac:dyDescent="0.25">
      <c r="B50">
        <f t="shared" si="3"/>
        <v>2033</v>
      </c>
      <c r="C50">
        <f t="shared" si="2"/>
        <v>48</v>
      </c>
      <c r="D50">
        <v>-0.10402858230200608</v>
      </c>
      <c r="E50">
        <v>-0.28034432510214563</v>
      </c>
      <c r="F50">
        <f t="shared" si="5"/>
        <v>-0.10402858230200608</v>
      </c>
      <c r="G50">
        <f t="shared" si="6"/>
        <v>-0.28034432510214563</v>
      </c>
    </row>
    <row r="51" spans="2:7" x14ac:dyDescent="0.25">
      <c r="B51">
        <f t="shared" si="3"/>
        <v>2033</v>
      </c>
      <c r="C51">
        <f t="shared" si="2"/>
        <v>49</v>
      </c>
      <c r="D51">
        <v>-3.2888377166438519E-2</v>
      </c>
      <c r="E51">
        <v>-4.3663652117251782E-2</v>
      </c>
      <c r="F51">
        <f t="shared" si="5"/>
        <v>-3.2888377166438519E-2</v>
      </c>
      <c r="G51">
        <f t="shared" si="6"/>
        <v>-4.3663652117251782E-2</v>
      </c>
    </row>
    <row r="52" spans="2:7" x14ac:dyDescent="0.25">
      <c r="B52">
        <f t="shared" si="3"/>
        <v>2034</v>
      </c>
      <c r="C52">
        <f t="shared" si="2"/>
        <v>50</v>
      </c>
      <c r="D52">
        <v>-5.5367311181569956E-2</v>
      </c>
      <c r="E52">
        <v>-0.15831475151647403</v>
      </c>
      <c r="F52">
        <f t="shared" si="5"/>
        <v>-5.5367311181569956E-2</v>
      </c>
      <c r="G52">
        <f t="shared" si="6"/>
        <v>-0.15831475151647403</v>
      </c>
    </row>
    <row r="53" spans="2:7" x14ac:dyDescent="0.25">
      <c r="B53">
        <f t="shared" si="3"/>
        <v>2034</v>
      </c>
      <c r="C53">
        <f t="shared" si="2"/>
        <v>51</v>
      </c>
      <c r="D53">
        <v>9.1812257533112382E-2</v>
      </c>
      <c r="E53">
        <v>-9.8167503420269198E-2</v>
      </c>
      <c r="F53">
        <f t="shared" si="5"/>
        <v>9.1812257533112382E-2</v>
      </c>
      <c r="G53">
        <f t="shared" si="6"/>
        <v>-9.8167503420269198E-2</v>
      </c>
    </row>
    <row r="54" spans="2:7" x14ac:dyDescent="0.25">
      <c r="B54">
        <f t="shared" si="3"/>
        <v>2034</v>
      </c>
      <c r="C54">
        <f t="shared" si="2"/>
        <v>52</v>
      </c>
      <c r="D54">
        <v>-0.10402858230200608</v>
      </c>
      <c r="E54">
        <v>-0.28034432510214563</v>
      </c>
      <c r="F54">
        <f t="shared" si="5"/>
        <v>-0.10402858230200608</v>
      </c>
      <c r="G54">
        <f t="shared" si="6"/>
        <v>-0.28034432510214563</v>
      </c>
    </row>
    <row r="55" spans="2:7" x14ac:dyDescent="0.25">
      <c r="B55">
        <f t="shared" si="3"/>
        <v>2034</v>
      </c>
      <c r="C55">
        <f>C54+1</f>
        <v>53</v>
      </c>
      <c r="D55">
        <v>-3.2888377166438519E-2</v>
      </c>
      <c r="E55">
        <v>-4.3663652117251782E-2</v>
      </c>
      <c r="F55">
        <f t="shared" si="5"/>
        <v>-3.2888377166438519E-2</v>
      </c>
      <c r="G55">
        <f t="shared" si="6"/>
        <v>-4.3663652117251782E-2</v>
      </c>
    </row>
    <row r="56" spans="2:7" x14ac:dyDescent="0.25">
      <c r="B56">
        <f t="shared" si="3"/>
        <v>2035</v>
      </c>
      <c r="C56">
        <f t="shared" si="2"/>
        <v>54</v>
      </c>
      <c r="D56">
        <v>-5.5367311181569956E-2</v>
      </c>
      <c r="E56">
        <v>-0.15831475151647403</v>
      </c>
      <c r="F56">
        <f t="shared" si="5"/>
        <v>-5.5367311181569956E-2</v>
      </c>
      <c r="G56">
        <f t="shared" si="6"/>
        <v>-0.15831475151647403</v>
      </c>
    </row>
    <row r="57" spans="2:7" x14ac:dyDescent="0.25">
      <c r="B57">
        <f t="shared" si="3"/>
        <v>2035</v>
      </c>
      <c r="C57">
        <f t="shared" si="2"/>
        <v>55</v>
      </c>
      <c r="D57">
        <v>9.1812257533112382E-2</v>
      </c>
      <c r="E57">
        <v>-9.8167503420269198E-2</v>
      </c>
      <c r="F57">
        <f t="shared" si="5"/>
        <v>9.1812257533112382E-2</v>
      </c>
      <c r="G57">
        <f t="shared" si="6"/>
        <v>-9.8167503420269198E-2</v>
      </c>
    </row>
    <row r="58" spans="2:7" x14ac:dyDescent="0.25">
      <c r="B58">
        <f t="shared" si="3"/>
        <v>2035</v>
      </c>
      <c r="C58">
        <f t="shared" si="2"/>
        <v>56</v>
      </c>
      <c r="D58">
        <v>-0.10402858230200608</v>
      </c>
      <c r="E58">
        <v>-0.28034432510214563</v>
      </c>
      <c r="F58">
        <f t="shared" si="5"/>
        <v>-0.10402858230200608</v>
      </c>
      <c r="G58">
        <f t="shared" si="6"/>
        <v>-0.28034432510214563</v>
      </c>
    </row>
    <row r="59" spans="2:7" x14ac:dyDescent="0.25">
      <c r="B59">
        <f t="shared" si="3"/>
        <v>2035</v>
      </c>
      <c r="C59">
        <f t="shared" si="2"/>
        <v>57</v>
      </c>
      <c r="D59">
        <v>-3.2888377166438519E-2</v>
      </c>
      <c r="E59">
        <v>-4.3663652117251782E-2</v>
      </c>
      <c r="F59">
        <f t="shared" si="5"/>
        <v>-3.2888377166438519E-2</v>
      </c>
      <c r="G59">
        <f t="shared" si="6"/>
        <v>-4.3663652117251782E-2</v>
      </c>
    </row>
    <row r="60" spans="2:7" x14ac:dyDescent="0.25">
      <c r="B60">
        <f t="shared" si="3"/>
        <v>2036</v>
      </c>
      <c r="C60">
        <f t="shared" si="2"/>
        <v>58</v>
      </c>
      <c r="D60">
        <v>-5.5367311181569956E-2</v>
      </c>
      <c r="E60">
        <v>-0.15831475151647403</v>
      </c>
      <c r="F60">
        <f t="shared" si="5"/>
        <v>-5.5367311181569956E-2</v>
      </c>
      <c r="G60">
        <f t="shared" si="6"/>
        <v>-0.15831475151647403</v>
      </c>
    </row>
    <row r="61" spans="2:7" x14ac:dyDescent="0.25">
      <c r="B61">
        <f t="shared" si="3"/>
        <v>2036</v>
      </c>
      <c r="C61">
        <f t="shared" si="2"/>
        <v>59</v>
      </c>
      <c r="D61">
        <v>9.1812257533112382E-2</v>
      </c>
      <c r="E61">
        <v>-9.8167503420269198E-2</v>
      </c>
      <c r="F61">
        <f t="shared" si="5"/>
        <v>9.1812257533112382E-2</v>
      </c>
      <c r="G61">
        <f t="shared" si="6"/>
        <v>-9.8167503420269198E-2</v>
      </c>
    </row>
    <row r="62" spans="2:7" x14ac:dyDescent="0.25">
      <c r="B62">
        <f t="shared" si="3"/>
        <v>2036</v>
      </c>
      <c r="C62">
        <f t="shared" si="2"/>
        <v>60</v>
      </c>
      <c r="D62">
        <v>-0.10402858230200608</v>
      </c>
      <c r="E62">
        <v>-0.28034432510214563</v>
      </c>
      <c r="F62">
        <f t="shared" si="5"/>
        <v>-0.10402858230200608</v>
      </c>
      <c r="G62">
        <f t="shared" si="6"/>
        <v>-0.28034432510214563</v>
      </c>
    </row>
    <row r="63" spans="2:7" x14ac:dyDescent="0.25">
      <c r="B63">
        <f t="shared" si="3"/>
        <v>2036</v>
      </c>
      <c r="C63">
        <f t="shared" si="2"/>
        <v>61</v>
      </c>
      <c r="D63">
        <v>-3.2888377166438519E-2</v>
      </c>
      <c r="E63">
        <v>-4.3663652117251782E-2</v>
      </c>
      <c r="F63">
        <f t="shared" si="5"/>
        <v>-3.2888377166438519E-2</v>
      </c>
      <c r="G63">
        <f t="shared" si="6"/>
        <v>-4.3663652117251782E-2</v>
      </c>
    </row>
    <row r="64" spans="2:7" x14ac:dyDescent="0.25">
      <c r="B64">
        <f t="shared" si="3"/>
        <v>2037</v>
      </c>
      <c r="C64">
        <f t="shared" si="2"/>
        <v>62</v>
      </c>
      <c r="D64">
        <v>-5.5367311181569956E-2</v>
      </c>
      <c r="E64">
        <v>-0.15831475151647403</v>
      </c>
      <c r="F64">
        <f t="shared" si="5"/>
        <v>-5.5367311181569956E-2</v>
      </c>
      <c r="G64">
        <f t="shared" si="6"/>
        <v>-0.15831475151647403</v>
      </c>
    </row>
    <row r="65" spans="2:7" x14ac:dyDescent="0.25">
      <c r="B65">
        <f t="shared" si="3"/>
        <v>2037</v>
      </c>
      <c r="C65">
        <f t="shared" si="2"/>
        <v>63</v>
      </c>
      <c r="D65">
        <v>9.1812257533112382E-2</v>
      </c>
      <c r="E65">
        <v>-9.8167503420269198E-2</v>
      </c>
      <c r="F65">
        <f t="shared" si="5"/>
        <v>9.1812257533112382E-2</v>
      </c>
      <c r="G65">
        <f t="shared" si="6"/>
        <v>-9.8167503420269198E-2</v>
      </c>
    </row>
    <row r="66" spans="2:7" x14ac:dyDescent="0.25">
      <c r="B66">
        <f t="shared" si="3"/>
        <v>2037</v>
      </c>
      <c r="C66">
        <f t="shared" si="2"/>
        <v>64</v>
      </c>
      <c r="D66">
        <v>-0.10402858230200608</v>
      </c>
      <c r="E66">
        <v>-0.28034432510214563</v>
      </c>
      <c r="F66">
        <f t="shared" si="5"/>
        <v>-0.10402858230200608</v>
      </c>
      <c r="G66">
        <f t="shared" si="6"/>
        <v>-0.28034432510214563</v>
      </c>
    </row>
    <row r="67" spans="2:7" x14ac:dyDescent="0.25">
      <c r="B67">
        <f t="shared" si="3"/>
        <v>2037</v>
      </c>
      <c r="C67">
        <f t="shared" si="2"/>
        <v>65</v>
      </c>
      <c r="D67">
        <v>-3.2888377166438519E-2</v>
      </c>
      <c r="E67">
        <v>-4.3663652117251782E-2</v>
      </c>
      <c r="F67">
        <f t="shared" si="5"/>
        <v>-3.2888377166438519E-2</v>
      </c>
      <c r="G67">
        <f t="shared" si="6"/>
        <v>-4.3663652117251782E-2</v>
      </c>
    </row>
    <row r="68" spans="2:7" x14ac:dyDescent="0.25">
      <c r="B68">
        <f t="shared" si="3"/>
        <v>2038</v>
      </c>
      <c r="C68">
        <f t="shared" si="2"/>
        <v>66</v>
      </c>
      <c r="D68">
        <v>-5.5367311181569956E-2</v>
      </c>
      <c r="E68">
        <v>-0.15831475151647403</v>
      </c>
      <c r="F68">
        <f t="shared" si="5"/>
        <v>-5.5367311181569956E-2</v>
      </c>
      <c r="G68">
        <f t="shared" si="6"/>
        <v>-0.15831475151647403</v>
      </c>
    </row>
    <row r="69" spans="2:7" x14ac:dyDescent="0.25">
      <c r="B69">
        <f t="shared" si="3"/>
        <v>2038</v>
      </c>
      <c r="C69">
        <f t="shared" ref="C69:C76" si="7">C68+1</f>
        <v>67</v>
      </c>
      <c r="D69">
        <v>9.1812257533112382E-2</v>
      </c>
      <c r="E69">
        <v>-9.8167503420269198E-2</v>
      </c>
      <c r="F69">
        <f t="shared" si="5"/>
        <v>9.1812257533112382E-2</v>
      </c>
      <c r="G69">
        <f t="shared" si="6"/>
        <v>-9.8167503420269198E-2</v>
      </c>
    </row>
    <row r="70" spans="2:7" x14ac:dyDescent="0.25">
      <c r="B70">
        <f t="shared" si="3"/>
        <v>2038</v>
      </c>
      <c r="C70">
        <f t="shared" si="7"/>
        <v>68</v>
      </c>
      <c r="D70">
        <v>-0.10402858230200608</v>
      </c>
      <c r="E70">
        <v>-0.28034432510214563</v>
      </c>
      <c r="F70">
        <f t="shared" si="5"/>
        <v>-0.10402858230200608</v>
      </c>
      <c r="G70">
        <f t="shared" si="6"/>
        <v>-0.28034432510214563</v>
      </c>
    </row>
    <row r="71" spans="2:7" x14ac:dyDescent="0.25">
      <c r="B71">
        <f t="shared" si="3"/>
        <v>2038</v>
      </c>
      <c r="C71">
        <f t="shared" si="7"/>
        <v>69</v>
      </c>
      <c r="D71">
        <v>-3.2888377166438519E-2</v>
      </c>
      <c r="E71">
        <v>-4.3663652117251782E-2</v>
      </c>
      <c r="F71">
        <f t="shared" si="5"/>
        <v>-3.2888377166438519E-2</v>
      </c>
      <c r="G71">
        <f t="shared" si="6"/>
        <v>-4.3663652117251782E-2</v>
      </c>
    </row>
    <row r="72" spans="2:7" x14ac:dyDescent="0.25">
      <c r="B72">
        <f t="shared" ref="B72:B82" si="8">B68+1</f>
        <v>2039</v>
      </c>
      <c r="C72">
        <f t="shared" si="7"/>
        <v>70</v>
      </c>
      <c r="D72">
        <v>-5.5367311181569956E-2</v>
      </c>
      <c r="E72">
        <v>-0.15831475151647403</v>
      </c>
      <c r="F72">
        <f t="shared" si="5"/>
        <v>-5.5367311181569956E-2</v>
      </c>
      <c r="G72">
        <f t="shared" si="6"/>
        <v>-0.15831475151647403</v>
      </c>
    </row>
    <row r="73" spans="2:7" x14ac:dyDescent="0.25">
      <c r="B73">
        <f t="shared" si="8"/>
        <v>2039</v>
      </c>
      <c r="C73">
        <f t="shared" si="7"/>
        <v>71</v>
      </c>
      <c r="D73">
        <v>9.1812257533112382E-2</v>
      </c>
      <c r="E73">
        <v>-9.8167503420269198E-2</v>
      </c>
      <c r="F73">
        <f t="shared" si="5"/>
        <v>9.1812257533112382E-2</v>
      </c>
      <c r="G73">
        <f t="shared" si="6"/>
        <v>-9.8167503420269198E-2</v>
      </c>
    </row>
    <row r="74" spans="2:7" x14ac:dyDescent="0.25">
      <c r="B74">
        <f t="shared" si="8"/>
        <v>2039</v>
      </c>
      <c r="C74">
        <f t="shared" si="7"/>
        <v>72</v>
      </c>
      <c r="D74">
        <v>-0.10402858230200608</v>
      </c>
      <c r="E74">
        <v>-0.28034432510214563</v>
      </c>
      <c r="F74">
        <f t="shared" si="5"/>
        <v>-0.10402858230200608</v>
      </c>
      <c r="G74">
        <f t="shared" si="6"/>
        <v>-0.28034432510214563</v>
      </c>
    </row>
    <row r="75" spans="2:7" x14ac:dyDescent="0.25">
      <c r="B75">
        <f t="shared" si="8"/>
        <v>2039</v>
      </c>
      <c r="C75">
        <f t="shared" si="7"/>
        <v>73</v>
      </c>
      <c r="D75">
        <v>-3.2888377166438519E-2</v>
      </c>
      <c r="E75">
        <v>-4.3663652117251782E-2</v>
      </c>
      <c r="F75">
        <f t="shared" si="5"/>
        <v>-3.2888377166438519E-2</v>
      </c>
      <c r="G75">
        <f t="shared" si="6"/>
        <v>-4.3663652117251782E-2</v>
      </c>
    </row>
    <row r="76" spans="2:7" x14ac:dyDescent="0.25">
      <c r="B76">
        <f t="shared" si="8"/>
        <v>2040</v>
      </c>
      <c r="C76">
        <f t="shared" si="7"/>
        <v>74</v>
      </c>
      <c r="D76">
        <v>-5.5367311181569956E-2</v>
      </c>
      <c r="E76">
        <v>-0.15831475151647403</v>
      </c>
      <c r="F76">
        <f t="shared" si="5"/>
        <v>-5.5367311181569956E-2</v>
      </c>
      <c r="G76">
        <f t="shared" si="6"/>
        <v>-0.15831475151647403</v>
      </c>
    </row>
    <row r="77" spans="2:7" x14ac:dyDescent="0.25">
      <c r="B77">
        <f t="shared" si="8"/>
        <v>2040</v>
      </c>
      <c r="C77">
        <f t="shared" ref="C77:C82" si="9">C76+1</f>
        <v>75</v>
      </c>
      <c r="D77">
        <v>9.1812257533112382E-2</v>
      </c>
      <c r="E77">
        <v>-9.8167503420269198E-2</v>
      </c>
      <c r="F77">
        <f t="shared" si="5"/>
        <v>9.1812257533112382E-2</v>
      </c>
      <c r="G77">
        <f t="shared" si="6"/>
        <v>-9.8167503420269198E-2</v>
      </c>
    </row>
    <row r="78" spans="2:7" x14ac:dyDescent="0.25">
      <c r="B78">
        <f t="shared" si="8"/>
        <v>2040</v>
      </c>
      <c r="C78">
        <f t="shared" si="9"/>
        <v>76</v>
      </c>
      <c r="D78">
        <v>-0.10402858230200608</v>
      </c>
      <c r="E78">
        <v>-0.28034432510214563</v>
      </c>
      <c r="F78">
        <f t="shared" si="5"/>
        <v>-0.10402858230200608</v>
      </c>
      <c r="G78">
        <f t="shared" si="6"/>
        <v>-0.28034432510214563</v>
      </c>
    </row>
    <row r="79" spans="2:7" x14ac:dyDescent="0.25">
      <c r="B79">
        <f t="shared" si="8"/>
        <v>2040</v>
      </c>
      <c r="C79">
        <f t="shared" si="9"/>
        <v>77</v>
      </c>
      <c r="D79">
        <v>-3.2888377166438519E-2</v>
      </c>
      <c r="E79">
        <v>-4.3663652117251782E-2</v>
      </c>
      <c r="F79">
        <f t="shared" si="5"/>
        <v>-3.2888377166438519E-2</v>
      </c>
      <c r="G79">
        <f t="shared" si="6"/>
        <v>-4.3663652117251782E-2</v>
      </c>
    </row>
    <row r="80" spans="2:7" x14ac:dyDescent="0.25">
      <c r="B80">
        <f t="shared" si="8"/>
        <v>2041</v>
      </c>
      <c r="C80">
        <f t="shared" si="9"/>
        <v>78</v>
      </c>
      <c r="D80">
        <v>-5.5367311181569956E-2</v>
      </c>
      <c r="E80">
        <v>-0.15831475151647403</v>
      </c>
      <c r="F80">
        <f t="shared" si="5"/>
        <v>-5.5367311181569956E-2</v>
      </c>
      <c r="G80">
        <f t="shared" si="6"/>
        <v>-0.15831475151647403</v>
      </c>
    </row>
    <row r="81" spans="2:7" x14ac:dyDescent="0.25">
      <c r="B81">
        <f t="shared" si="8"/>
        <v>2041</v>
      </c>
      <c r="C81">
        <f t="shared" si="9"/>
        <v>79</v>
      </c>
      <c r="D81">
        <v>9.1812257533112382E-2</v>
      </c>
      <c r="E81">
        <v>-9.8167503420269198E-2</v>
      </c>
      <c r="F81">
        <f t="shared" si="5"/>
        <v>9.1812257533112382E-2</v>
      </c>
      <c r="G81">
        <f t="shared" si="6"/>
        <v>-9.8167503420269198E-2</v>
      </c>
    </row>
    <row r="82" spans="2:7" x14ac:dyDescent="0.25">
      <c r="B82">
        <f t="shared" si="8"/>
        <v>2041</v>
      </c>
      <c r="C82">
        <f t="shared" si="9"/>
        <v>80</v>
      </c>
      <c r="D82">
        <v>-0.10402858230200608</v>
      </c>
      <c r="E82">
        <v>-0.28034432510214563</v>
      </c>
      <c r="F82">
        <f t="shared" si="5"/>
        <v>-0.10402858230200608</v>
      </c>
      <c r="G82">
        <f t="shared" si="6"/>
        <v>-0.28034432510214563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2986C-98BF-48D2-AB2C-C52A135FC253}">
  <dimension ref="A2:Q44"/>
  <sheetViews>
    <sheetView topLeftCell="A25" workbookViewId="0">
      <selection activeCell="G5" sqref="G5"/>
    </sheetView>
  </sheetViews>
  <sheetFormatPr defaultRowHeight="15" x14ac:dyDescent="0.25"/>
  <cols>
    <col min="1" max="1" width="39.28515625" bestFit="1" customWidth="1"/>
    <col min="6" max="6" width="9.85546875" bestFit="1" customWidth="1"/>
    <col min="8" max="8" width="14.140625" bestFit="1" customWidth="1"/>
    <col min="9" max="9" width="10.5703125" bestFit="1" customWidth="1"/>
    <col min="10" max="10" width="21" bestFit="1" customWidth="1"/>
    <col min="11" max="12" width="13" customWidth="1"/>
    <col min="13" max="13" width="13.140625" bestFit="1" customWidth="1"/>
    <col min="14" max="14" width="26.140625" bestFit="1" customWidth="1"/>
    <col min="15" max="16" width="30.28515625" bestFit="1" customWidth="1"/>
    <col min="17" max="17" width="33" bestFit="1" customWidth="1"/>
    <col min="18" max="19" width="30.28515625" bestFit="1" customWidth="1"/>
    <col min="20" max="20" width="33" bestFit="1" customWidth="1"/>
    <col min="21" max="21" width="26.140625" bestFit="1" customWidth="1"/>
    <col min="22" max="23" width="30.28515625" bestFit="1" customWidth="1"/>
    <col min="24" max="24" width="33" bestFit="1" customWidth="1"/>
    <col min="25" max="25" width="8.28515625" bestFit="1" customWidth="1"/>
    <col min="26" max="26" width="5.28515625" bestFit="1" customWidth="1"/>
    <col min="27" max="28" width="5" bestFit="1" customWidth="1"/>
    <col min="29" max="29" width="8.28515625" bestFit="1" customWidth="1"/>
    <col min="30" max="30" width="26.140625" bestFit="1" customWidth="1"/>
    <col min="31" max="31" width="20" bestFit="1" customWidth="1"/>
    <col min="32" max="32" width="30.7109375" bestFit="1" customWidth="1"/>
    <col min="33" max="40" width="26.140625" bestFit="1" customWidth="1"/>
    <col min="41" max="41" width="20" bestFit="1" customWidth="1"/>
    <col min="42" max="42" width="30.7109375" bestFit="1" customWidth="1"/>
    <col min="43" max="43" width="20.42578125" bestFit="1" customWidth="1"/>
    <col min="44" max="44" width="31.140625" bestFit="1" customWidth="1"/>
  </cols>
  <sheetData>
    <row r="2" spans="1:17" ht="60" x14ac:dyDescent="0.25">
      <c r="B2" s="66" t="s">
        <v>56</v>
      </c>
      <c r="C2" s="66" t="s">
        <v>57</v>
      </c>
      <c r="D2" s="66" t="s">
        <v>53</v>
      </c>
      <c r="E2" s="66" t="s">
        <v>40</v>
      </c>
      <c r="F2" s="66" t="s">
        <v>60</v>
      </c>
      <c r="G2" s="66" t="s">
        <v>68</v>
      </c>
      <c r="H2" s="66" t="s">
        <v>61</v>
      </c>
      <c r="I2" s="66" t="s">
        <v>62</v>
      </c>
      <c r="J2" s="66" t="s">
        <v>63</v>
      </c>
      <c r="K2" s="66" t="s">
        <v>64</v>
      </c>
      <c r="L2" s="66"/>
    </row>
    <row r="3" spans="1:17" x14ac:dyDescent="0.25">
      <c r="A3" t="str">
        <f>CONCATENATE(B3,"_",C3)</f>
        <v>2023_Q1</v>
      </c>
      <c r="B3">
        <v>2023</v>
      </c>
      <c r="C3" t="s">
        <v>5</v>
      </c>
      <c r="D3" s="61">
        <v>0.355173322189625</v>
      </c>
      <c r="E3" s="61">
        <v>0.11299169485204409</v>
      </c>
      <c r="F3">
        <v>29314</v>
      </c>
      <c r="G3">
        <v>22160</v>
      </c>
      <c r="H3" s="64">
        <v>38153.716666666667</v>
      </c>
      <c r="I3" s="64">
        <v>24659.525277777779</v>
      </c>
      <c r="J3" s="64">
        <v>1571.8341</v>
      </c>
      <c r="K3">
        <v>4.3706801435185172</v>
      </c>
    </row>
    <row r="4" spans="1:17" x14ac:dyDescent="0.25">
      <c r="A4" t="str">
        <f t="shared" ref="A4:A14" si="0">CONCATENATE(B4,"_",C4)</f>
        <v>2023_Q2</v>
      </c>
      <c r="B4">
        <v>2023</v>
      </c>
      <c r="C4" t="s">
        <v>6</v>
      </c>
      <c r="D4" s="61">
        <v>0.37807449967278312</v>
      </c>
      <c r="E4" s="61">
        <v>0.10612507802523401</v>
      </c>
      <c r="F4">
        <v>26917</v>
      </c>
      <c r="G4">
        <v>20363</v>
      </c>
      <c r="H4" s="64">
        <v>36777.982307692306</v>
      </c>
      <c r="I4" s="64">
        <v>22523.880435897438</v>
      </c>
      <c r="J4" s="64">
        <v>315.649</v>
      </c>
      <c r="K4">
        <v>0.14452793040293041</v>
      </c>
      <c r="M4" s="62" t="s">
        <v>58</v>
      </c>
      <c r="N4" t="s">
        <v>65</v>
      </c>
      <c r="O4" t="s">
        <v>69</v>
      </c>
      <c r="P4" t="s">
        <v>66</v>
      </c>
      <c r="Q4" t="s">
        <v>67</v>
      </c>
    </row>
    <row r="5" spans="1:17" x14ac:dyDescent="0.25">
      <c r="A5" t="str">
        <f t="shared" si="0"/>
        <v>2023_Q3</v>
      </c>
      <c r="B5">
        <v>2023</v>
      </c>
      <c r="C5" t="s">
        <v>7</v>
      </c>
      <c r="D5" s="61">
        <v>0.25752119646016652</v>
      </c>
      <c r="E5" s="61">
        <v>0.16084522334431073</v>
      </c>
      <c r="F5">
        <v>28923</v>
      </c>
      <c r="G5">
        <v>21929</v>
      </c>
      <c r="H5" s="64">
        <v>36232.949565217394</v>
      </c>
      <c r="I5" s="64">
        <v>25455.981438405797</v>
      </c>
      <c r="J5" s="64">
        <v>138.33599999999998</v>
      </c>
      <c r="K5">
        <v>0.19346431159420288</v>
      </c>
      <c r="M5" s="63">
        <v>2023</v>
      </c>
      <c r="N5" s="65">
        <v>28735</v>
      </c>
      <c r="O5" s="65">
        <v>21447</v>
      </c>
      <c r="P5" s="65">
        <v>36897.196917502784</v>
      </c>
      <c r="Q5" s="65">
        <v>24907.901090556483</v>
      </c>
    </row>
    <row r="6" spans="1:17" x14ac:dyDescent="0.25">
      <c r="A6" t="str">
        <f t="shared" si="0"/>
        <v>2023_Q4</v>
      </c>
      <c r="B6">
        <v>2023</v>
      </c>
      <c r="C6" t="s">
        <v>8</v>
      </c>
      <c r="D6" s="61">
        <v>0.2359007943475048</v>
      </c>
      <c r="E6" s="61">
        <v>0.2651103791646261</v>
      </c>
      <c r="F6">
        <v>29786</v>
      </c>
      <c r="G6">
        <v>21336</v>
      </c>
      <c r="H6" s="64">
        <v>36424.139130434778</v>
      </c>
      <c r="I6" s="64">
        <v>26992.217210144925</v>
      </c>
      <c r="J6" s="64">
        <v>388.40192999999999</v>
      </c>
      <c r="K6">
        <v>0.17783971153846154</v>
      </c>
      <c r="M6" s="63">
        <v>2027</v>
      </c>
      <c r="N6" s="65">
        <v>28861.5</v>
      </c>
      <c r="O6" s="65">
        <v>21762.25</v>
      </c>
      <c r="P6" s="65">
        <v>35989.196917502784</v>
      </c>
      <c r="Q6" s="65">
        <v>24087.151090556483</v>
      </c>
    </row>
    <row r="7" spans="1:17" x14ac:dyDescent="0.25">
      <c r="A7" t="str">
        <f t="shared" si="0"/>
        <v>2027_Q1</v>
      </c>
      <c r="B7">
        <v>2027</v>
      </c>
      <c r="C7" t="s">
        <v>5</v>
      </c>
      <c r="D7" s="61">
        <v>0</v>
      </c>
      <c r="E7" s="61">
        <v>0</v>
      </c>
      <c r="F7">
        <v>30253</v>
      </c>
      <c r="G7">
        <v>23088</v>
      </c>
      <c r="H7" s="64">
        <v>37245.716666666667</v>
      </c>
      <c r="I7" s="64">
        <v>23751.525277777779</v>
      </c>
      <c r="J7" s="64">
        <v>0</v>
      </c>
      <c r="K7">
        <v>0</v>
      </c>
      <c r="M7" s="63">
        <v>2031</v>
      </c>
      <c r="N7" s="65">
        <v>29630.25</v>
      </c>
      <c r="O7" s="65">
        <v>21900.75</v>
      </c>
      <c r="P7" s="65">
        <v>34516.196917502784</v>
      </c>
      <c r="Q7" s="65">
        <v>21497.151090556486</v>
      </c>
    </row>
    <row r="8" spans="1:17" x14ac:dyDescent="0.25">
      <c r="A8" t="str">
        <f t="shared" si="0"/>
        <v>2027_Q2</v>
      </c>
      <c r="B8">
        <v>2027</v>
      </c>
      <c r="C8" t="s">
        <v>6</v>
      </c>
      <c r="D8" s="61">
        <v>0</v>
      </c>
      <c r="E8" s="61">
        <v>0</v>
      </c>
      <c r="F8">
        <v>27321</v>
      </c>
      <c r="G8">
        <v>20465</v>
      </c>
      <c r="H8" s="64">
        <v>35869.982307692306</v>
      </c>
      <c r="I8" s="64">
        <v>21964.880435897438</v>
      </c>
      <c r="J8" s="64">
        <v>0</v>
      </c>
      <c r="K8">
        <v>0</v>
      </c>
      <c r="M8" s="63" t="s">
        <v>59</v>
      </c>
      <c r="N8" s="65">
        <v>29075.583333333332</v>
      </c>
      <c r="O8" s="65">
        <v>21703.333333333332</v>
      </c>
      <c r="P8" s="65">
        <v>35800.863584169456</v>
      </c>
      <c r="Q8" s="65">
        <v>23497.401090556479</v>
      </c>
    </row>
    <row r="9" spans="1:17" x14ac:dyDescent="0.25">
      <c r="A9" t="str">
        <f t="shared" si="0"/>
        <v>2027_Q3</v>
      </c>
      <c r="B9">
        <v>2027</v>
      </c>
      <c r="C9" t="s">
        <v>7</v>
      </c>
      <c r="D9" s="61">
        <v>0</v>
      </c>
      <c r="E9" s="61">
        <v>0</v>
      </c>
      <c r="F9">
        <v>29577</v>
      </c>
      <c r="G9">
        <v>22009</v>
      </c>
      <c r="H9" s="64">
        <v>35324.949565217394</v>
      </c>
      <c r="I9" s="64">
        <v>24547.981438405797</v>
      </c>
      <c r="J9" s="64">
        <v>0</v>
      </c>
      <c r="K9">
        <v>0</v>
      </c>
    </row>
    <row r="10" spans="1:17" x14ac:dyDescent="0.25">
      <c r="A10" t="str">
        <f t="shared" si="0"/>
        <v>2027_Q4</v>
      </c>
      <c r="B10">
        <v>2027</v>
      </c>
      <c r="C10" t="s">
        <v>8</v>
      </c>
      <c r="D10" s="61">
        <v>0</v>
      </c>
      <c r="E10" s="61">
        <v>0</v>
      </c>
      <c r="F10">
        <v>28295</v>
      </c>
      <c r="G10">
        <v>21487</v>
      </c>
      <c r="H10" s="64">
        <v>35516.139130434778</v>
      </c>
      <c r="I10" s="64">
        <v>26084.217210144925</v>
      </c>
      <c r="J10" s="64">
        <v>0</v>
      </c>
      <c r="K10">
        <v>0</v>
      </c>
    </row>
    <row r="11" spans="1:17" x14ac:dyDescent="0.25">
      <c r="A11" t="str">
        <f t="shared" si="0"/>
        <v>2031_Q1</v>
      </c>
      <c r="B11">
        <v>2031</v>
      </c>
      <c r="C11" t="s">
        <v>5</v>
      </c>
      <c r="D11" s="61">
        <v>0.15914087741797592</v>
      </c>
      <c r="E11" s="61">
        <v>-5.1879625077449077E-3</v>
      </c>
      <c r="F11">
        <v>31190</v>
      </c>
      <c r="G11">
        <v>22954</v>
      </c>
      <c r="H11" s="65">
        <v>35779.716666666667</v>
      </c>
      <c r="I11" s="65">
        <v>22834.525277777779</v>
      </c>
      <c r="J11" s="65">
        <v>373.88729999999998</v>
      </c>
      <c r="K11">
        <v>0.39023081944444443</v>
      </c>
    </row>
    <row r="12" spans="1:17" x14ac:dyDescent="0.25">
      <c r="A12" t="str">
        <f t="shared" si="0"/>
        <v>2031_Q2</v>
      </c>
      <c r="B12">
        <v>2031</v>
      </c>
      <c r="C12" t="s">
        <v>6</v>
      </c>
      <c r="D12" s="61">
        <v>0.2943564173670663</v>
      </c>
      <c r="E12" s="61">
        <v>-8.5133984389173537E-2</v>
      </c>
      <c r="F12">
        <v>27045</v>
      </c>
      <c r="G12">
        <v>20671</v>
      </c>
      <c r="H12" s="65">
        <v>34452.982307692306</v>
      </c>
      <c r="I12" s="65">
        <v>18910.880435897438</v>
      </c>
      <c r="J12" s="65">
        <v>552.88700000000006</v>
      </c>
      <c r="K12">
        <v>0.31497279395604388</v>
      </c>
    </row>
    <row r="13" spans="1:17" x14ac:dyDescent="0.25">
      <c r="A13" t="str">
        <f t="shared" si="0"/>
        <v>2031_Q3</v>
      </c>
      <c r="B13">
        <v>2031</v>
      </c>
      <c r="C13" t="s">
        <v>7</v>
      </c>
      <c r="D13" s="61">
        <v>0.16594253035803308</v>
      </c>
      <c r="E13" s="61">
        <v>-5.0089843051140392E-2</v>
      </c>
      <c r="F13">
        <v>29571</v>
      </c>
      <c r="G13">
        <v>22225</v>
      </c>
      <c r="H13" s="65">
        <v>33882.949565217394</v>
      </c>
      <c r="I13" s="65">
        <v>21108.981438405797</v>
      </c>
      <c r="J13" s="65">
        <v>595.13700000000006</v>
      </c>
      <c r="K13">
        <v>2.7717997826086953</v>
      </c>
    </row>
    <row r="14" spans="1:17" x14ac:dyDescent="0.25">
      <c r="A14" t="str">
        <f t="shared" si="0"/>
        <v>2031_Q4</v>
      </c>
      <c r="B14">
        <v>2031</v>
      </c>
      <c r="C14" t="s">
        <v>8</v>
      </c>
      <c r="D14" s="61">
        <v>0.13533189420266253</v>
      </c>
      <c r="E14" s="61">
        <v>6.3526630513944485E-2</v>
      </c>
      <c r="F14">
        <v>30715</v>
      </c>
      <c r="G14">
        <v>21753</v>
      </c>
      <c r="H14" s="65">
        <v>33949.139130434778</v>
      </c>
      <c r="I14" s="65">
        <v>23134.217210144925</v>
      </c>
      <c r="J14" s="65">
        <v>922.57999999999993</v>
      </c>
      <c r="K14">
        <v>0.67758342490842483</v>
      </c>
    </row>
    <row r="19" spans="1:13" x14ac:dyDescent="0.25">
      <c r="B19" t="s">
        <v>70</v>
      </c>
      <c r="C19" t="s">
        <v>71</v>
      </c>
      <c r="D19" t="s">
        <v>72</v>
      </c>
      <c r="E19" t="s">
        <v>73</v>
      </c>
      <c r="F19" t="s">
        <v>74</v>
      </c>
      <c r="G19" t="s">
        <v>75</v>
      </c>
      <c r="H19" t="s">
        <v>76</v>
      </c>
      <c r="I19" t="s">
        <v>77</v>
      </c>
      <c r="J19" t="s">
        <v>78</v>
      </c>
      <c r="K19" t="s">
        <v>79</v>
      </c>
      <c r="L19" t="s">
        <v>80</v>
      </c>
      <c r="M19" t="s">
        <v>81</v>
      </c>
    </row>
    <row r="20" spans="1:13" x14ac:dyDescent="0.25">
      <c r="A20" t="s">
        <v>63</v>
      </c>
      <c r="B20" s="67">
        <v>0</v>
      </c>
      <c r="C20" s="67">
        <v>0</v>
      </c>
      <c r="D20" s="67">
        <v>0</v>
      </c>
      <c r="E20" s="67">
        <v>252.72800000000001</v>
      </c>
      <c r="F20" s="67">
        <v>0</v>
      </c>
      <c r="G20" s="67">
        <v>0</v>
      </c>
      <c r="H20" s="67">
        <v>0</v>
      </c>
      <c r="I20" s="67">
        <v>0</v>
      </c>
      <c r="J20" s="67">
        <v>783.30599999999993</v>
      </c>
      <c r="K20" s="67">
        <v>0</v>
      </c>
      <c r="L20" s="67">
        <v>0</v>
      </c>
      <c r="M20" s="67">
        <v>0</v>
      </c>
    </row>
    <row r="21" spans="1:13" x14ac:dyDescent="0.25">
      <c r="A21" t="s">
        <v>64</v>
      </c>
      <c r="B21" s="67">
        <v>0</v>
      </c>
      <c r="C21" s="67">
        <v>0</v>
      </c>
      <c r="D21" s="67">
        <v>0</v>
      </c>
      <c r="E21" s="67">
        <v>0.11571794871794872</v>
      </c>
      <c r="F21" s="67">
        <v>0</v>
      </c>
      <c r="G21" s="67">
        <v>0</v>
      </c>
      <c r="H21" s="67">
        <v>0</v>
      </c>
      <c r="I21" s="67">
        <v>0</v>
      </c>
      <c r="J21" s="67">
        <v>0.90663148148148154</v>
      </c>
      <c r="K21" s="67">
        <v>0</v>
      </c>
      <c r="L21" s="67">
        <v>0</v>
      </c>
      <c r="M21" s="67">
        <v>0</v>
      </c>
    </row>
    <row r="25" spans="1:13" x14ac:dyDescent="0.25">
      <c r="D25" s="61"/>
      <c r="E25" s="61"/>
    </row>
    <row r="26" spans="1:13" x14ac:dyDescent="0.25">
      <c r="D26" s="61"/>
      <c r="E26" s="61"/>
    </row>
    <row r="27" spans="1:13" x14ac:dyDescent="0.25">
      <c r="D27" s="61"/>
      <c r="E27" s="61"/>
    </row>
    <row r="28" spans="1:13" x14ac:dyDescent="0.25">
      <c r="D28" s="61"/>
      <c r="E28" s="61"/>
    </row>
    <row r="41" spans="4:5" x14ac:dyDescent="0.25">
      <c r="D41" s="61"/>
      <c r="E41" s="61"/>
    </row>
    <row r="42" spans="4:5" x14ac:dyDescent="0.25">
      <c r="D42" s="61"/>
      <c r="E42" s="61"/>
    </row>
    <row r="43" spans="4:5" x14ac:dyDescent="0.25">
      <c r="D43" s="61"/>
      <c r="E43" s="61"/>
    </row>
    <row r="44" spans="4:5" x14ac:dyDescent="0.25">
      <c r="D44" s="61"/>
      <c r="E44" s="61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35AE-688E-4706-BABE-E601AFC2FE83}">
  <dimension ref="A1:R27"/>
  <sheetViews>
    <sheetView workbookViewId="0">
      <selection activeCell="C24" activeCellId="1" sqref="C11 C2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 customWidth="1"/>
    <col min="8" max="8" width="14.42578125" style="1" customWidth="1"/>
    <col min="9" max="11" width="8.85546875" style="1" customWidth="1"/>
    <col min="12" max="12" width="4.28515625" style="1" customWidth="1"/>
    <col min="13" max="13" width="11.28515625" style="1" customWidth="1"/>
    <col min="14" max="17" width="8.7109375" style="2" customWidth="1"/>
    <col min="18" max="18" width="8.85546875" style="1"/>
    <col min="19" max="19" width="12.5703125" style="1" customWidth="1"/>
    <col min="20" max="16384" width="8.85546875" style="1"/>
  </cols>
  <sheetData>
    <row r="1" spans="1:18" x14ac:dyDescent="0.25">
      <c r="A1" s="19" t="s">
        <v>29</v>
      </c>
      <c r="G1" s="19"/>
      <c r="H1" s="34" t="s">
        <v>41</v>
      </c>
      <c r="I1" s="51">
        <v>1097</v>
      </c>
      <c r="J1" s="51">
        <v>7295</v>
      </c>
      <c r="K1" s="36"/>
      <c r="L1" s="36"/>
      <c r="M1" s="19" t="s">
        <v>42</v>
      </c>
      <c r="R1" s="2"/>
    </row>
    <row r="2" spans="1:18" x14ac:dyDescent="0.25">
      <c r="A2" s="19"/>
      <c r="G2" s="19"/>
      <c r="H2" s="34"/>
      <c r="I2" s="57"/>
      <c r="J2" s="57"/>
      <c r="K2" s="36"/>
      <c r="L2" s="36"/>
      <c r="M2" s="19"/>
      <c r="R2" s="2"/>
    </row>
    <row r="3" spans="1:18" ht="15.75" thickBot="1" x14ac:dyDescent="0.3">
      <c r="A3" s="56" t="s">
        <v>51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K3" s="43"/>
      <c r="L3" s="43"/>
      <c r="M3" s="1" t="s">
        <v>43</v>
      </c>
      <c r="N3" s="20" t="s">
        <v>22</v>
      </c>
    </row>
    <row r="4" spans="1:18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45"/>
      <c r="L4" s="54">
        <v>1</v>
      </c>
      <c r="M4" s="55" t="s">
        <v>36</v>
      </c>
    </row>
    <row r="5" spans="1:18" ht="15.75" thickBot="1" x14ac:dyDescent="0.3">
      <c r="A5" s="10" t="s">
        <v>19</v>
      </c>
      <c r="B5" s="10" t="s">
        <v>9</v>
      </c>
      <c r="C5" s="7">
        <v>10081.246408565785</v>
      </c>
      <c r="D5" s="15">
        <v>10462.746469865784</v>
      </c>
      <c r="E5" s="15">
        <v>10081.246408565785</v>
      </c>
      <c r="F5" s="7">
        <v>10081.246408565785</v>
      </c>
      <c r="H5" s="39" t="s">
        <v>6</v>
      </c>
      <c r="I5" s="41">
        <v>0.32</v>
      </c>
      <c r="J5" s="41">
        <v>0.35</v>
      </c>
      <c r="K5" s="45"/>
      <c r="L5" s="48">
        <v>2</v>
      </c>
      <c r="M5" s="1" t="s">
        <v>44</v>
      </c>
    </row>
    <row r="6" spans="1:18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45"/>
      <c r="L6" s="48">
        <v>3</v>
      </c>
      <c r="M6" s="1" t="s">
        <v>82</v>
      </c>
    </row>
    <row r="7" spans="1:18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45"/>
      <c r="L7" s="48">
        <v>4</v>
      </c>
      <c r="M7" s="1" t="s">
        <v>46</v>
      </c>
    </row>
    <row r="8" spans="1:18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K8" s="42"/>
      <c r="L8" s="49">
        <v>5</v>
      </c>
      <c r="M8" s="1" t="s">
        <v>47</v>
      </c>
    </row>
    <row r="9" spans="1:18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43" t="s">
        <v>38</v>
      </c>
      <c r="J9" s="43" t="s">
        <v>39</v>
      </c>
      <c r="K9" s="43"/>
      <c r="L9" s="46">
        <v>6</v>
      </c>
      <c r="M9" s="50" t="s">
        <v>50</v>
      </c>
    </row>
    <row r="10" spans="1:18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45"/>
      <c r="L10" s="48">
        <v>7</v>
      </c>
      <c r="M10" s="1" t="s">
        <v>48</v>
      </c>
    </row>
    <row r="11" spans="1:18" ht="15.75" thickBot="1" x14ac:dyDescent="0.3">
      <c r="A11" s="16" t="s">
        <v>10</v>
      </c>
      <c r="B11" s="16" t="s">
        <v>23</v>
      </c>
      <c r="C11" s="58">
        <v>252.72800000000001</v>
      </c>
      <c r="D11" s="58">
        <v>0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K11" s="45"/>
      <c r="L11" s="48">
        <v>8</v>
      </c>
      <c r="M11" s="1" t="s">
        <v>49</v>
      </c>
    </row>
    <row r="12" spans="1:18" ht="15.75" thickBot="1" x14ac:dyDescent="0.3">
      <c r="A12" s="17" t="s">
        <v>4</v>
      </c>
      <c r="B12" s="18"/>
      <c r="C12" s="26">
        <f>SUM(C5:C11)</f>
        <v>35563.113539000566</v>
      </c>
      <c r="D12" s="26">
        <f>SUM(D5:D11)</f>
        <v>37418.463136532453</v>
      </c>
      <c r="E12" s="26">
        <f>SUM(E5:E11)</f>
        <v>35522.228716258091</v>
      </c>
      <c r="F12" s="26">
        <f>SUM(F5:F11)</f>
        <v>35017.195973783178</v>
      </c>
      <c r="H12" s="39" t="s">
        <v>7</v>
      </c>
      <c r="I12" s="41">
        <v>0.251</v>
      </c>
      <c r="J12" s="41">
        <v>0.219</v>
      </c>
      <c r="K12" s="45"/>
      <c r="L12" s="46">
        <v>9</v>
      </c>
      <c r="M12" s="1" t="s">
        <v>83</v>
      </c>
    </row>
    <row r="13" spans="1:18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45"/>
      <c r="L13" s="48">
        <v>10</v>
      </c>
    </row>
    <row r="14" spans="1:18" x14ac:dyDescent="0.25">
      <c r="A14" s="23" t="s">
        <v>12</v>
      </c>
      <c r="B14" s="13" t="s">
        <v>32</v>
      </c>
      <c r="C14" s="59">
        <f>(C12-C13)/C13</f>
        <v>4.4256432919755728E-2</v>
      </c>
      <c r="D14" s="59">
        <f>(D12-D13)/D13</f>
        <v>-4.2308731279976641E-2</v>
      </c>
      <c r="E14" s="59">
        <f>(E12-E13)/E13</f>
        <v>0.16847899094281946</v>
      </c>
      <c r="F14" s="59">
        <f>(F12-F13)/F13</f>
        <v>8.8824537322377231E-2</v>
      </c>
      <c r="L14" s="47"/>
    </row>
    <row r="15" spans="1:18" x14ac:dyDescent="0.25">
      <c r="L15" s="47"/>
      <c r="M15" s="35"/>
    </row>
    <row r="16" spans="1:18" x14ac:dyDescent="0.25">
      <c r="A16" s="56" t="s">
        <v>52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L16" s="47"/>
      <c r="M16" s="71"/>
      <c r="N16" s="71"/>
      <c r="O16" s="71"/>
      <c r="P16" s="71"/>
      <c r="Q16" s="22"/>
    </row>
    <row r="17" spans="1:17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G17" s="29"/>
      <c r="L17" s="47"/>
      <c r="M17" s="71"/>
      <c r="N17" s="71"/>
      <c r="O17" s="71"/>
      <c r="P17" s="71"/>
      <c r="Q17" s="22"/>
    </row>
    <row r="18" spans="1:17" x14ac:dyDescent="0.25">
      <c r="A18" s="10" t="s">
        <v>19</v>
      </c>
      <c r="B18" s="6" t="s">
        <v>26</v>
      </c>
      <c r="C18" s="25">
        <v>10068.721815937779</v>
      </c>
      <c r="D18" s="24">
        <v>10350.400427784649</v>
      </c>
      <c r="E18" s="24">
        <v>9761.0491419755363</v>
      </c>
      <c r="F18" s="24">
        <v>8278.0717832214723</v>
      </c>
      <c r="G18" s="30"/>
      <c r="L18" s="47"/>
      <c r="M18" s="70"/>
      <c r="N18" s="70"/>
      <c r="O18" s="70"/>
      <c r="P18" s="70"/>
      <c r="Q18" s="22"/>
    </row>
    <row r="19" spans="1:17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G19" s="29"/>
      <c r="L19" s="47"/>
      <c r="Q19" s="22"/>
    </row>
    <row r="20" spans="1:17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  <c r="Q20" s="22"/>
    </row>
    <row r="21" spans="1:17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  <c r="Q21" s="22"/>
    </row>
    <row r="22" spans="1:17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7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7" x14ac:dyDescent="0.25">
      <c r="A24" s="16" t="s">
        <v>11</v>
      </c>
      <c r="B24" s="8" t="s">
        <v>28</v>
      </c>
      <c r="C24" s="69">
        <v>0.11571794871794872</v>
      </c>
      <c r="D24" s="69">
        <v>0</v>
      </c>
      <c r="E24" s="69">
        <v>0</v>
      </c>
      <c r="F24" s="69">
        <v>0</v>
      </c>
    </row>
    <row r="25" spans="1:17" x14ac:dyDescent="0.25">
      <c r="A25" s="17" t="s">
        <v>4</v>
      </c>
      <c r="B25" s="18"/>
      <c r="C25" s="26">
        <f>SUM(C18:C24)</f>
        <v>25909.054744031422</v>
      </c>
      <c r="D25" s="26">
        <f>SUM(D18:D24)</f>
        <v>23849.925705562426</v>
      </c>
      <c r="E25" s="26">
        <f>SUM(E18:E24)</f>
        <v>24021.929577872972</v>
      </c>
      <c r="F25" s="26">
        <f>SUM(F18:F24)</f>
        <v>22514.05322162727</v>
      </c>
    </row>
    <row r="26" spans="1:17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7" x14ac:dyDescent="0.25">
      <c r="A27" s="23" t="s">
        <v>13</v>
      </c>
      <c r="B27" s="13" t="s">
        <v>32</v>
      </c>
      <c r="C27" s="59">
        <f>(C25-C26)/C26</f>
        <v>5.7080976908666752E-2</v>
      </c>
      <c r="D27" s="59">
        <f>(D25-D26)/D26</f>
        <v>-9.1050508572642797E-2</v>
      </c>
      <c r="E27" s="59">
        <f>(E25-E26)/E26</f>
        <v>9.3347120198123523E-2</v>
      </c>
      <c r="F27" s="59">
        <f>(F25-F26)/F26</f>
        <v>-7.7255083338363478E-2</v>
      </c>
    </row>
  </sheetData>
  <mergeCells count="3">
    <mergeCell ref="M18:P18"/>
    <mergeCell ref="M16:P16"/>
    <mergeCell ref="M17:P17"/>
  </mergeCells>
  <hyperlinks>
    <hyperlink ref="N3" r:id="rId1" xr:uid="{9A334FC6-F263-4314-BEB8-D084B0CBB2CC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C83C-8792-41CE-AFF3-6E2AC55DA706}">
  <dimension ref="A1:N27"/>
  <sheetViews>
    <sheetView workbookViewId="0">
      <selection activeCell="D14" sqref="D1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/>
    <col min="8" max="8" width="14.42578125" style="1" customWidth="1"/>
    <col min="9" max="10" width="8.85546875" style="1" customWidth="1"/>
    <col min="11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x14ac:dyDescent="0.25">
      <c r="A1" s="19" t="s">
        <v>29</v>
      </c>
      <c r="G1" s="19"/>
      <c r="H1" s="34" t="s">
        <v>41</v>
      </c>
      <c r="I1" s="51">
        <v>1097</v>
      </c>
      <c r="J1" s="51">
        <v>7295</v>
      </c>
      <c r="L1" s="36"/>
      <c r="M1" s="19" t="s">
        <v>42</v>
      </c>
    </row>
    <row r="2" spans="1:14" x14ac:dyDescent="0.25">
      <c r="A2" s="19"/>
      <c r="G2" s="19"/>
      <c r="H2" s="34"/>
      <c r="I2" s="57"/>
      <c r="J2" s="57"/>
      <c r="L2" s="36"/>
      <c r="M2" s="19"/>
    </row>
    <row r="3" spans="1:14" ht="15.75" thickBot="1" x14ac:dyDescent="0.3">
      <c r="A3" s="56" t="s">
        <v>51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K3" s="37"/>
      <c r="L3" s="43"/>
      <c r="M3" s="1" t="s">
        <v>43</v>
      </c>
      <c r="N3" s="20" t="s">
        <v>22</v>
      </c>
    </row>
    <row r="4" spans="1:14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37"/>
      <c r="L4" s="54">
        <v>1</v>
      </c>
      <c r="M4" s="55" t="s">
        <v>36</v>
      </c>
    </row>
    <row r="5" spans="1:14" ht="15.75" thickBot="1" x14ac:dyDescent="0.3">
      <c r="A5" s="10" t="s">
        <v>19</v>
      </c>
      <c r="B5" s="10" t="s">
        <v>9</v>
      </c>
      <c r="C5" s="25">
        <v>9431.2833411657848</v>
      </c>
      <c r="D5" s="24">
        <v>9431.2833411657848</v>
      </c>
      <c r="E5" s="24">
        <v>9431.2833411657848</v>
      </c>
      <c r="F5" s="25">
        <v>9431.2833411657848</v>
      </c>
      <c r="H5" s="39" t="s">
        <v>6</v>
      </c>
      <c r="I5" s="41">
        <v>0.32</v>
      </c>
      <c r="J5" s="41">
        <v>0.35</v>
      </c>
      <c r="K5" s="37"/>
      <c r="L5" s="48">
        <v>2</v>
      </c>
      <c r="M5" s="1" t="s">
        <v>44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37"/>
      <c r="L6" s="48">
        <v>3</v>
      </c>
      <c r="M6" s="1" t="s">
        <v>45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37"/>
      <c r="L7" s="48">
        <v>4</v>
      </c>
      <c r="M7" s="1" t="s">
        <v>46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37"/>
      <c r="J8" s="37"/>
      <c r="K8" s="37"/>
      <c r="L8" s="49">
        <v>5</v>
      </c>
      <c r="M8" s="1" t="s">
        <v>47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43" t="s">
        <v>38</v>
      </c>
      <c r="J9" s="43" t="s">
        <v>39</v>
      </c>
      <c r="K9" s="37"/>
      <c r="L9" s="46">
        <v>6</v>
      </c>
      <c r="M9" s="50" t="s">
        <v>50</v>
      </c>
    </row>
    <row r="10" spans="1:14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37"/>
      <c r="L10" s="48">
        <v>7</v>
      </c>
      <c r="M10" s="1" t="s">
        <v>48</v>
      </c>
    </row>
    <row r="11" spans="1:14" ht="15.75" thickBot="1" x14ac:dyDescent="0.3">
      <c r="A11" s="16" t="s">
        <v>10</v>
      </c>
      <c r="B11" s="16" t="s">
        <v>23</v>
      </c>
      <c r="C11" s="58">
        <v>0</v>
      </c>
      <c r="D11" s="58">
        <v>0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K11" s="37"/>
      <c r="L11" s="48">
        <v>8</v>
      </c>
      <c r="M11" s="1" t="s">
        <v>49</v>
      </c>
    </row>
    <row r="12" spans="1:14" ht="15.75" thickBot="1" x14ac:dyDescent="0.3">
      <c r="A12" s="17" t="s">
        <v>4</v>
      </c>
      <c r="B12" s="18"/>
      <c r="C12" s="26">
        <f>SUM(C5:C11)</f>
        <v>34660.42247160057</v>
      </c>
      <c r="D12" s="26">
        <f>SUM(D5:D11)</f>
        <v>36387.000007832452</v>
      </c>
      <c r="E12" s="26">
        <f>SUM(E5:E11)</f>
        <v>34872.265648858098</v>
      </c>
      <c r="F12" s="26">
        <f>SUM(F5:F11)</f>
        <v>34367.232906383178</v>
      </c>
      <c r="H12" s="39" t="s">
        <v>7</v>
      </c>
      <c r="I12" s="41">
        <v>0.251</v>
      </c>
      <c r="J12" s="41">
        <v>0.219</v>
      </c>
      <c r="K12" s="37"/>
      <c r="L12" s="46">
        <v>9</v>
      </c>
      <c r="M12" s="1" t="s">
        <v>83</v>
      </c>
    </row>
    <row r="13" spans="1:14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37"/>
      <c r="L13" s="48">
        <v>10</v>
      </c>
    </row>
    <row r="14" spans="1:14" x14ac:dyDescent="0.25">
      <c r="A14" s="23" t="s">
        <v>12</v>
      </c>
      <c r="B14" s="13" t="s">
        <v>32</v>
      </c>
      <c r="C14" s="68">
        <f>(C12-C13)/C13</f>
        <v>1.7750290451720933E-2</v>
      </c>
      <c r="D14" s="59">
        <f>(D12-D13)/D13</f>
        <v>-6.8708084688967816E-2</v>
      </c>
      <c r="E14" s="68">
        <f>(E12-E13)/E13</f>
        <v>0.14709890820048738</v>
      </c>
      <c r="F14" s="68">
        <f>(F12-F13)/F13</f>
        <v>6.861458856839138E-2</v>
      </c>
      <c r="K14" s="37"/>
      <c r="L14" s="47"/>
    </row>
    <row r="15" spans="1:14" x14ac:dyDescent="0.25">
      <c r="K15" s="37"/>
      <c r="L15" s="47"/>
      <c r="M15" s="35"/>
    </row>
    <row r="16" spans="1:14" x14ac:dyDescent="0.25">
      <c r="A16" s="56" t="s">
        <v>52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K16" s="37"/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L17" s="47"/>
      <c r="N17" s="1"/>
    </row>
    <row r="18" spans="1:14" x14ac:dyDescent="0.25">
      <c r="A18" s="10" t="s">
        <v>19</v>
      </c>
      <c r="B18" s="6" t="s">
        <v>26</v>
      </c>
      <c r="C18" s="25">
        <v>9418.758748537779</v>
      </c>
      <c r="D18" s="24">
        <v>9347.8182666882476</v>
      </c>
      <c r="E18" s="24">
        <v>9115.6358160473355</v>
      </c>
      <c r="F18" s="24">
        <v>7655.4071646522716</v>
      </c>
      <c r="L18" s="47"/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4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4" x14ac:dyDescent="0.25">
      <c r="A24" s="16" t="s">
        <v>11</v>
      </c>
      <c r="B24" s="8" t="s">
        <v>28</v>
      </c>
      <c r="C24" s="58">
        <v>0</v>
      </c>
      <c r="D24" s="58">
        <v>0</v>
      </c>
      <c r="E24" s="58">
        <v>0</v>
      </c>
      <c r="F24" s="58">
        <v>0</v>
      </c>
    </row>
    <row r="25" spans="1:14" x14ac:dyDescent="0.25">
      <c r="A25" s="17" t="s">
        <v>4</v>
      </c>
      <c r="B25" s="18"/>
      <c r="C25" s="26">
        <f>SUM(C18:C24)</f>
        <v>25258.975958682706</v>
      </c>
      <c r="D25" s="26">
        <f>SUM(D18:D24)</f>
        <v>22847.343544466028</v>
      </c>
      <c r="E25" s="26">
        <f>SUM(E18:E24)</f>
        <v>23376.516251944769</v>
      </c>
      <c r="F25" s="26">
        <f>SUM(F18:F24)</f>
        <v>21891.388603058069</v>
      </c>
    </row>
    <row r="26" spans="1:14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4" x14ac:dyDescent="0.25">
      <c r="A27" s="23" t="s">
        <v>13</v>
      </c>
      <c r="B27" s="13" t="s">
        <v>32</v>
      </c>
      <c r="C27" s="68">
        <f>(C25-C26)/C26</f>
        <v>3.0557974650457193E-2</v>
      </c>
      <c r="D27" s="59">
        <f>(D25-D26)/D26</f>
        <v>-0.12926012635900652</v>
      </c>
      <c r="E27" s="68">
        <f>(E25-E26)/E26</f>
        <v>6.3971428334839986E-2</v>
      </c>
      <c r="F27" s="59">
        <f>(F25-F26)/F26</f>
        <v>-0.1027751709882344</v>
      </c>
    </row>
  </sheetData>
  <hyperlinks>
    <hyperlink ref="N3" r:id="rId1" xr:uid="{3A82CFB6-8FB1-458C-90B2-169BEE0F072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C878-D55E-4181-9493-689CCAFED47B}">
  <dimension ref="A1:N27"/>
  <sheetViews>
    <sheetView workbookViewId="0">
      <selection activeCell="D24" activeCellId="1" sqref="D11 D2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3" width="8.7109375" style="2" customWidth="1"/>
    <col min="4" max="4" width="9.5703125" style="2" customWidth="1"/>
    <col min="5" max="5" width="10.85546875" style="2" customWidth="1"/>
    <col min="6" max="6" width="8.7109375" style="2" customWidth="1"/>
    <col min="7" max="7" width="8.85546875" style="1"/>
    <col min="8" max="8" width="14.42578125" style="1" customWidth="1"/>
    <col min="9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ht="30" x14ac:dyDescent="0.25">
      <c r="A1" s="19" t="s">
        <v>29</v>
      </c>
      <c r="H1" s="52" t="s">
        <v>41</v>
      </c>
      <c r="I1" s="51">
        <v>1097</v>
      </c>
      <c r="J1" s="51">
        <v>7295</v>
      </c>
      <c r="L1" s="36"/>
      <c r="M1" s="19" t="s">
        <v>42</v>
      </c>
    </row>
    <row r="2" spans="1:14" x14ac:dyDescent="0.25">
      <c r="A2" s="19"/>
      <c r="H2" s="52"/>
      <c r="I2" s="57"/>
      <c r="J2" s="57"/>
      <c r="L2" s="36"/>
      <c r="M2" s="19"/>
    </row>
    <row r="3" spans="1:14" ht="15.75" thickBot="1" x14ac:dyDescent="0.3">
      <c r="A3" s="56" t="s">
        <v>51</v>
      </c>
      <c r="B3" s="32" t="s">
        <v>24</v>
      </c>
      <c r="C3" s="31">
        <v>1</v>
      </c>
      <c r="D3" s="31">
        <v>2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L3" s="43"/>
      <c r="M3" s="1" t="s">
        <v>43</v>
      </c>
      <c r="N3" s="20" t="s">
        <v>22</v>
      </c>
    </row>
    <row r="4" spans="1:14" ht="15" customHeight="1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L4" s="54">
        <v>1</v>
      </c>
      <c r="M4" s="55" t="s">
        <v>36</v>
      </c>
    </row>
    <row r="5" spans="1:14" ht="15.75" thickBot="1" x14ac:dyDescent="0.3">
      <c r="A5" s="10" t="s">
        <v>19</v>
      </c>
      <c r="B5" s="10" t="s">
        <v>9</v>
      </c>
      <c r="C5" s="25">
        <v>9049.7832798657855</v>
      </c>
      <c r="D5" s="24">
        <v>9049.7832798657855</v>
      </c>
      <c r="E5" s="24">
        <v>9049.7832798657855</v>
      </c>
      <c r="F5" s="25">
        <v>9049.7832798657855</v>
      </c>
      <c r="H5" s="39" t="s">
        <v>6</v>
      </c>
      <c r="I5" s="41">
        <v>0.32</v>
      </c>
      <c r="J5" s="41">
        <v>0.35</v>
      </c>
      <c r="L5" s="48">
        <v>2</v>
      </c>
      <c r="M5" s="1" t="s">
        <v>44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L6" s="48">
        <v>3</v>
      </c>
      <c r="M6" s="1" t="s">
        <v>45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L7" s="48">
        <v>4</v>
      </c>
      <c r="M7" s="1" t="s">
        <v>46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L8" s="49">
        <v>5</v>
      </c>
      <c r="M8" s="1" t="s">
        <v>47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53" t="s">
        <v>38</v>
      </c>
      <c r="J9" s="53" t="s">
        <v>39</v>
      </c>
      <c r="L9" s="46">
        <v>6</v>
      </c>
      <c r="M9" s="50" t="s">
        <v>50</v>
      </c>
    </row>
    <row r="10" spans="1:14" ht="15.75" thickBot="1" x14ac:dyDescent="0.3">
      <c r="A10" s="10" t="s">
        <v>20</v>
      </c>
      <c r="B10" s="10" t="s">
        <v>1</v>
      </c>
      <c r="C10" s="7">
        <v>23481</v>
      </c>
      <c r="D10" s="15">
        <v>25480</v>
      </c>
      <c r="E10" s="15">
        <v>23318</v>
      </c>
      <c r="F10" s="7">
        <v>21886</v>
      </c>
      <c r="H10" s="38" t="s">
        <v>5</v>
      </c>
      <c r="I10" s="40">
        <v>0.13500000000000001</v>
      </c>
      <c r="J10" s="40">
        <v>0.39200000000000002</v>
      </c>
      <c r="L10" s="48">
        <v>7</v>
      </c>
      <c r="M10" s="1" t="s">
        <v>48</v>
      </c>
    </row>
    <row r="11" spans="1:14" ht="15.75" thickBot="1" x14ac:dyDescent="0.3">
      <c r="A11" s="16" t="s">
        <v>10</v>
      </c>
      <c r="B11" s="16" t="s">
        <v>23</v>
      </c>
      <c r="C11" s="58">
        <v>0</v>
      </c>
      <c r="D11" s="58">
        <v>783.30599999999993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L11" s="48">
        <v>8</v>
      </c>
      <c r="M11" s="1" t="s">
        <v>49</v>
      </c>
    </row>
    <row r="12" spans="1:14" ht="15.75" thickBot="1" x14ac:dyDescent="0.3">
      <c r="A12" s="17" t="s">
        <v>4</v>
      </c>
      <c r="B12" s="18"/>
      <c r="C12" s="26">
        <f>SUM(C5:C11)</f>
        <v>34121.922410300569</v>
      </c>
      <c r="D12" s="26">
        <f>SUM(D5:D11)</f>
        <v>36731.805946532448</v>
      </c>
      <c r="E12" s="26">
        <f>SUM(E5:E11)</f>
        <v>34483.765587558097</v>
      </c>
      <c r="F12" s="26">
        <f>SUM(F5:F11)</f>
        <v>33953.732845083177</v>
      </c>
      <c r="H12" s="39" t="s">
        <v>7</v>
      </c>
      <c r="I12" s="41">
        <v>0.251</v>
      </c>
      <c r="J12" s="41">
        <v>0.219</v>
      </c>
      <c r="L12" s="46">
        <v>9</v>
      </c>
      <c r="M12" s="1" t="s">
        <v>83</v>
      </c>
    </row>
    <row r="13" spans="1:14" ht="15.75" thickBot="1" x14ac:dyDescent="0.3">
      <c r="A13" s="11" t="s">
        <v>2</v>
      </c>
      <c r="B13" s="12" t="s">
        <v>3</v>
      </c>
      <c r="C13" s="27">
        <v>35282.300000000003</v>
      </c>
      <c r="D13" s="27">
        <v>38884.75</v>
      </c>
      <c r="E13" s="27">
        <v>31583.97</v>
      </c>
      <c r="F13" s="27">
        <v>37896</v>
      </c>
      <c r="H13" s="39" t="s">
        <v>8</v>
      </c>
      <c r="I13" s="41">
        <v>0.13500000000000001</v>
      </c>
      <c r="J13" s="41">
        <v>0.219</v>
      </c>
      <c r="L13" s="48">
        <v>10</v>
      </c>
    </row>
    <row r="14" spans="1:14" x14ac:dyDescent="0.25">
      <c r="A14" s="23" t="s">
        <v>12</v>
      </c>
      <c r="B14" s="13" t="s">
        <v>32</v>
      </c>
      <c r="C14" s="59">
        <f>(C12-C13)/C13</f>
        <v>-3.2888377166438519E-2</v>
      </c>
      <c r="D14" s="59">
        <f>(D12-D13)/D13</f>
        <v>-5.5367311181569956E-2</v>
      </c>
      <c r="E14" s="59">
        <f>(E12-E13)/E13</f>
        <v>9.1812257533112382E-2</v>
      </c>
      <c r="F14" s="59">
        <f>(F12-F13)/F13</f>
        <v>-0.10402858230200608</v>
      </c>
      <c r="L14" s="47"/>
    </row>
    <row r="15" spans="1:14" x14ac:dyDescent="0.25">
      <c r="L15" s="47"/>
      <c r="M15" s="35"/>
    </row>
    <row r="16" spans="1:14" x14ac:dyDescent="0.25">
      <c r="A16" s="56" t="s">
        <v>52</v>
      </c>
      <c r="B16" s="33" t="s">
        <v>24</v>
      </c>
      <c r="C16" s="31">
        <v>1</v>
      </c>
      <c r="D16" s="31">
        <v>2</v>
      </c>
      <c r="E16" s="31">
        <v>0</v>
      </c>
      <c r="F16" s="31">
        <v>2</v>
      </c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I17" s="1">
        <v>731.59100000000001</v>
      </c>
      <c r="J17" s="1">
        <v>407.39799999999997</v>
      </c>
      <c r="K17" s="1">
        <v>421.38499999999999</v>
      </c>
      <c r="L17" s="47">
        <v>706.2</v>
      </c>
      <c r="N17" s="1"/>
    </row>
    <row r="18" spans="1:14" x14ac:dyDescent="0.25">
      <c r="A18" s="10" t="s">
        <v>19</v>
      </c>
      <c r="B18" s="6" t="s">
        <v>26</v>
      </c>
      <c r="C18" s="25">
        <v>9037.2586872377797</v>
      </c>
      <c r="D18" s="24">
        <v>8977.0002071046492</v>
      </c>
      <c r="E18" s="24">
        <v>8736.806255176436</v>
      </c>
      <c r="F18" s="24">
        <v>7289.9301059268719</v>
      </c>
      <c r="I18" s="1">
        <v>1.608720462962963</v>
      </c>
      <c r="J18" s="1">
        <v>0.18653754578754578</v>
      </c>
      <c r="K18" s="1">
        <v>0.48598832427536232</v>
      </c>
      <c r="L18" s="47">
        <v>0.64837820512820521</v>
      </c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I21" s="1">
        <v>783.30599999999993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  <c r="I22" s="1">
        <v>0.90663148148148154</v>
      </c>
    </row>
    <row r="23" spans="1:14" x14ac:dyDescent="0.25">
      <c r="A23" s="10" t="s">
        <v>20</v>
      </c>
      <c r="B23" s="6" t="s">
        <v>34</v>
      </c>
      <c r="C23" s="7">
        <v>12847</v>
      </c>
      <c r="D23" s="15">
        <v>11334</v>
      </c>
      <c r="E23" s="15">
        <v>9598</v>
      </c>
      <c r="F23" s="15">
        <v>9032</v>
      </c>
    </row>
    <row r="24" spans="1:14" x14ac:dyDescent="0.25">
      <c r="A24" s="16" t="s">
        <v>11</v>
      </c>
      <c r="B24" s="8" t="s">
        <v>28</v>
      </c>
      <c r="C24" s="58">
        <v>0</v>
      </c>
      <c r="D24" s="69">
        <v>0.90663148148148154</v>
      </c>
      <c r="E24" s="69">
        <v>0</v>
      </c>
      <c r="F24" s="69">
        <v>0</v>
      </c>
    </row>
    <row r="25" spans="1:14" x14ac:dyDescent="0.25">
      <c r="A25" s="17" t="s">
        <v>4</v>
      </c>
      <c r="B25" s="18"/>
      <c r="C25" s="26">
        <f>SUM(C18:C24)</f>
        <v>23337.475897382705</v>
      </c>
      <c r="D25" s="26">
        <f>SUM(D18:D24)</f>
        <v>22970.432116363907</v>
      </c>
      <c r="E25" s="26">
        <f>SUM(E18:E24)</f>
        <v>20810.686691073868</v>
      </c>
      <c r="F25" s="26">
        <f>SUM(F18:F24)</f>
        <v>19496.91154433267</v>
      </c>
    </row>
    <row r="26" spans="1:14" x14ac:dyDescent="0.25">
      <c r="A26" s="3" t="s">
        <v>2</v>
      </c>
      <c r="B26" s="12" t="s">
        <v>31</v>
      </c>
      <c r="C26" s="28">
        <v>24403</v>
      </c>
      <c r="D26" s="27">
        <v>27291</v>
      </c>
      <c r="E26" s="27">
        <v>23076</v>
      </c>
      <c r="F26" s="27">
        <v>27092</v>
      </c>
    </row>
    <row r="27" spans="1:14" x14ac:dyDescent="0.25">
      <c r="A27" s="23" t="s">
        <v>13</v>
      </c>
      <c r="B27" s="13" t="s">
        <v>32</v>
      </c>
      <c r="C27" s="59">
        <f>(C25-C26)/C26</f>
        <v>-4.3663652117251782E-2</v>
      </c>
      <c r="D27" s="59">
        <f>(D25-D26)/D26</f>
        <v>-0.15831475151647403</v>
      </c>
      <c r="E27" s="59">
        <f>(E25-E26)/E26</f>
        <v>-9.8167503420269198E-2</v>
      </c>
      <c r="F27" s="59">
        <f>(F25-F26)/F26</f>
        <v>-0.28034432510214563</v>
      </c>
    </row>
  </sheetData>
  <hyperlinks>
    <hyperlink ref="N3" r:id="rId1" xr:uid="{9C21E928-7786-4D4B-B36B-6E867ED58C91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ARM</vt:lpstr>
      <vt:lpstr>For Presentation</vt:lpstr>
      <vt:lpstr>2023</vt:lpstr>
      <vt:lpstr>2027</vt:lpstr>
      <vt:lpstr>2031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Fazio</dc:creator>
  <cp:lastModifiedBy>John Ollis</cp:lastModifiedBy>
  <dcterms:created xsi:type="dcterms:W3CDTF">2020-04-03T19:43:52Z</dcterms:created>
  <dcterms:modified xsi:type="dcterms:W3CDTF">2021-04-07T21:49:11Z</dcterms:modified>
</cp:coreProperties>
</file>