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data" ContentType="application/vnd.openxmlformats-officedocument.model+data"/>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theme/themeOverride2.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theme/themeOverride3.xml" ContentType="application/vnd.openxmlformats-officedocument.themeOverride+xml"/>
  <Override PartName="/xl/drawings/drawing5.xml" ContentType="application/vnd.openxmlformats-officedocument.drawing+xml"/>
  <Override PartName="/xl/charts/chart5.xml" ContentType="application/vnd.openxmlformats-officedocument.drawingml.chart+xml"/>
  <Override PartName="/xl/theme/themeOverride4.xml" ContentType="application/vnd.openxmlformats-officedocument.themeOverride+xml"/>
  <Override PartName="/xl/drawings/drawing6.xml" ContentType="application/vnd.openxmlformats-officedocument.drawing+xml"/>
  <Override PartName="/xl/charts/chart6.xml" ContentType="application/vnd.openxmlformats-officedocument.drawingml.chart+xml"/>
  <Override PartName="/xl/theme/themeOverride5.xml" ContentType="application/vnd.openxmlformats-officedocument.themeOverride+xml"/>
  <Override PartName="/xl/drawings/drawing7.xml" ContentType="application/vnd.openxmlformats-officedocument.drawing+xml"/>
  <Override PartName="/xl/charts/chart7.xml" ContentType="application/vnd.openxmlformats-officedocument.drawingml.chart+xml"/>
  <Override PartName="/xl/theme/themeOverride6.xml" ContentType="application/vnd.openxmlformats-officedocument.themeOverride+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theme/themeOverride7.xml" ContentType="application/vnd.openxmlformats-officedocument.themeOverride+xml"/>
  <Override PartName="/xl/drawings/drawing12.xml" ContentType="application/vnd.openxmlformats-officedocument.drawing+xml"/>
  <Override PartName="/xl/charts/chart12.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3.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P:\projects\GovernorsReports\2015\Links\"/>
    </mc:Choice>
  </mc:AlternateContent>
  <bookViews>
    <workbookView xWindow="-15" yWindow="5745" windowWidth="19170" windowHeight="5805" tabRatio="712" firstSheet="3" activeTab="4"/>
  </bookViews>
  <sheets>
    <sheet name="1a_TotalCosts" sheetId="30" r:id="rId1"/>
    <sheet name="1b_PowerServices" sheetId="31" r:id="rId2"/>
    <sheet name="2_SpeciesType" sheetId="15" r:id="rId3"/>
    <sheet name="3_FCRPS" sheetId="16" r:id="rId4"/>
    <sheet name="4_ESASpecies" sheetId="17" r:id="rId5"/>
    <sheet name="5_Fund" sheetId="23" r:id="rId6"/>
    <sheet name="6_Category" sheetId="24" r:id="rId7"/>
    <sheet name="7_RME" sheetId="33" r:id="rId8"/>
    <sheet name="8_Province" sheetId="19" r:id="rId9"/>
    <sheet name="9_Location" sheetId="27" r:id="rId10"/>
    <sheet name="10_Contractor" sheetId="28" r:id="rId11"/>
    <sheet name="11_LandPurchases" sheetId="20" r:id="rId12"/>
    <sheet name="12_Cumulative" sheetId="21" r:id="rId13"/>
  </sheets>
  <externalReferences>
    <externalReference r:id="rId14"/>
    <externalReference r:id="rId15"/>
    <externalReference r:id="rId16"/>
  </externalReferences>
  <definedNames>
    <definedName name="_xlnm._FilterDatabase" localSheetId="10" hidden="1">'10_Contractor'!$A$2:$F$2</definedName>
    <definedName name="_xlcn.WorksheetConnection_4_CostsByLocationA3E91" hidden="1">'9_Location'!$A$4:$F$10</definedName>
    <definedName name="ASD">[1]nVision!$E$3</definedName>
    <definedName name="CreditPercent">[1]nVision!$E$9</definedName>
    <definedName name="dsa">[2]IS!#REF!</definedName>
    <definedName name="f">#REF!</definedName>
    <definedName name="FY">[1]nVision!$E$8</definedName>
    <definedName name="layout">[3]Layout!$E$4</definedName>
    <definedName name="NvsASD">"V2014-09-30"</definedName>
    <definedName name="NvsAutoDrillOk">"VN"</definedName>
    <definedName name="NvsElapsedTime">0.000127314815472346</definedName>
    <definedName name="NvsEndTime">41127.4998842593</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"VCORPT"</definedName>
    <definedName name="NvsPanelEffdt">"V2013-10-01"</definedName>
    <definedName name="NvsPanelSetid">"VFCRPS"</definedName>
    <definedName name="NvsReqBU">"VCORPT"</definedName>
    <definedName name="NvsReqBUOnly">"VN"</definedName>
    <definedName name="NvsTransLed">"VN"</definedName>
    <definedName name="NvsTreeASD">"V2013-10-01"</definedName>
    <definedName name="NvsValTbl.ACCOUNT">"GL_ACCOUNT_TBL"</definedName>
    <definedName name="NvsValTbl.ANALYSIS_TYPE">"GL_ACCOUNT_TBL"</definedName>
    <definedName name="NvsValTbl.BUSINESS_UNIT">"BUS_UNIT_TBL_GL"</definedName>
    <definedName name="NvsValTbl.PROJECT_ID">"PROJECT_VW"</definedName>
    <definedName name="NvsValTbl.SCENARIO">"BD_SCENARIO_TBL"</definedName>
    <definedName name="_xlnm.Print_Area" localSheetId="0">'1a_TotalCosts'!$A$1:$AJ$38</definedName>
    <definedName name="_xlnm.Print_Titles" localSheetId="10">'10_Contractor'!$2:$2</definedName>
    <definedName name="_xlnm.Print_Titles" localSheetId="0">'1a_TotalCosts'!$A:$A</definedName>
    <definedName name="RID">[1]nVision!$E$7</definedName>
    <definedName name="StartOfYear">[1]nVision!$E$10</definedName>
    <definedName name="subtitle">'2_SpeciesType'!$D$34</definedName>
  </definedNames>
  <calcPr calcId="152511"/>
  <extLst>
    <ext xmlns:x15="http://schemas.microsoft.com/office/spreadsheetml/2010/11/main" uri="{FCE2AD5D-F65C-4FA6-A056-5C36A1767C68}">
      <x15:dataModel>
        <x15:modelTables>
          <x15:modelTable id="Range-5170fc5c-6da7-4755-86ea-689762ede593" name="Range" connection="WorksheetConnection_4_CostsByLocation!$A$3:$E$9"/>
        </x15:modelTables>
      </x15:dataModel>
    </ext>
  </extLst>
</workbook>
</file>

<file path=xl/calcChain.xml><?xml version="1.0" encoding="utf-8"?>
<calcChain xmlns="http://schemas.openxmlformats.org/spreadsheetml/2006/main">
  <c r="I13" i="15" l="1"/>
  <c r="I4" i="24"/>
  <c r="AK9" i="21" l="1"/>
  <c r="A19" i="23" l="1"/>
  <c r="A1" i="23"/>
  <c r="A1" i="20" l="1"/>
  <c r="E12" i="27" l="1"/>
  <c r="E36" i="19" l="1"/>
  <c r="E35" i="19"/>
  <c r="E34" i="19"/>
  <c r="E33" i="19"/>
  <c r="E32" i="19"/>
  <c r="E31" i="19"/>
  <c r="E30" i="19"/>
  <c r="E29" i="19"/>
  <c r="E28" i="19"/>
  <c r="E27" i="19"/>
  <c r="E26" i="19"/>
  <c r="F37" i="19" l="1"/>
  <c r="A1" i="19"/>
  <c r="F26" i="19"/>
  <c r="C8" i="33" l="1"/>
  <c r="C7" i="33"/>
  <c r="C6" i="33"/>
  <c r="C5" i="33"/>
  <c r="C4" i="33"/>
  <c r="C3" i="33"/>
  <c r="B9" i="33"/>
  <c r="I3" i="24" l="1"/>
  <c r="I5" i="24"/>
  <c r="I6" i="24"/>
  <c r="I7" i="24"/>
  <c r="I8" i="24"/>
  <c r="I9" i="24"/>
  <c r="I10" i="24"/>
  <c r="I11" i="24"/>
  <c r="E12" i="24"/>
  <c r="B12" i="24"/>
  <c r="C12" i="24"/>
  <c r="D12" i="24"/>
  <c r="F12" i="24"/>
  <c r="H12" i="24"/>
  <c r="G12" i="24" l="1"/>
  <c r="B31" i="15" l="1"/>
  <c r="H17" i="15"/>
  <c r="G17" i="15"/>
  <c r="F17" i="15"/>
  <c r="E17" i="15"/>
  <c r="D17" i="15"/>
  <c r="C17" i="15"/>
  <c r="B17" i="15"/>
  <c r="H14" i="15"/>
  <c r="G14" i="15"/>
  <c r="F14" i="15"/>
  <c r="E14" i="15"/>
  <c r="D14" i="15"/>
  <c r="C14" i="15"/>
  <c r="B14" i="15"/>
  <c r="F38" i="19" l="1"/>
  <c r="F36" i="19"/>
  <c r="F35" i="19"/>
  <c r="F34" i="19"/>
  <c r="F33" i="19"/>
  <c r="F32" i="19"/>
  <c r="F31" i="19"/>
  <c r="F30" i="19"/>
  <c r="F29" i="19"/>
  <c r="F28" i="19"/>
  <c r="F27" i="19"/>
  <c r="B14" i="31" l="1"/>
  <c r="AO7" i="30" l="1"/>
  <c r="AO6" i="30"/>
  <c r="AO5" i="30"/>
  <c r="AO4" i="30"/>
  <c r="AO3" i="30"/>
  <c r="AI9" i="21" l="1"/>
  <c r="AJ9" i="21"/>
  <c r="AK4" i="30"/>
  <c r="B7" i="30"/>
  <c r="C7" i="30"/>
  <c r="D7" i="30"/>
  <c r="E7" i="30"/>
  <c r="F7" i="30"/>
  <c r="G7" i="30"/>
  <c r="H7" i="30"/>
  <c r="I7" i="30"/>
  <c r="J7" i="30"/>
  <c r="K7" i="30"/>
  <c r="L7" i="30"/>
  <c r="M7" i="30"/>
  <c r="N7" i="30"/>
  <c r="O7" i="30"/>
  <c r="P7" i="30"/>
  <c r="Q7" i="30"/>
  <c r="R7" i="30"/>
  <c r="S7" i="30"/>
  <c r="T7" i="30"/>
  <c r="U7" i="30"/>
  <c r="V7" i="30"/>
  <c r="W7" i="30"/>
  <c r="X7" i="30"/>
  <c r="Y7" i="30"/>
  <c r="Z7" i="30"/>
  <c r="AA7" i="30"/>
  <c r="AB7" i="30"/>
  <c r="AC7" i="30"/>
  <c r="AD7" i="30"/>
  <c r="AE7" i="30"/>
  <c r="AF7" i="30"/>
  <c r="AG7" i="30"/>
  <c r="AH7" i="30"/>
  <c r="AI7" i="30"/>
  <c r="AJ7" i="30"/>
  <c r="AK9" i="30"/>
  <c r="AN8" i="30"/>
  <c r="AD16" i="30"/>
  <c r="Q17" i="30"/>
  <c r="R17" i="30"/>
  <c r="AK17" i="30" s="1"/>
  <c r="S17" i="30"/>
  <c r="T17" i="30"/>
  <c r="U17" i="30"/>
  <c r="V17" i="30"/>
  <c r="W17" i="30"/>
  <c r="X17" i="30"/>
  <c r="Y17" i="30"/>
  <c r="Z17" i="30"/>
  <c r="AA17" i="30"/>
  <c r="AB17" i="30"/>
  <c r="AC17" i="30"/>
  <c r="AD17" i="30"/>
  <c r="AE17" i="30"/>
  <c r="AF17" i="30"/>
  <c r="AG17" i="30"/>
  <c r="AH17" i="30"/>
  <c r="AI17" i="30"/>
  <c r="AJ17" i="30"/>
  <c r="B18" i="30"/>
  <c r="B24" i="30" s="1"/>
  <c r="C18" i="30"/>
  <c r="D18" i="30"/>
  <c r="D24" i="30" s="1"/>
  <c r="D29" i="30" s="1"/>
  <c r="E18" i="30"/>
  <c r="E24" i="30" s="1"/>
  <c r="E29" i="30" s="1"/>
  <c r="F18" i="30"/>
  <c r="F24" i="30" s="1"/>
  <c r="F29" i="30" s="1"/>
  <c r="G18" i="30"/>
  <c r="H18" i="30"/>
  <c r="H24" i="30" s="1"/>
  <c r="H29" i="30" s="1"/>
  <c r="I18" i="30"/>
  <c r="I24" i="30" s="1"/>
  <c r="I29" i="30" s="1"/>
  <c r="J18" i="30"/>
  <c r="J24" i="30" s="1"/>
  <c r="J29" i="30" s="1"/>
  <c r="K18" i="30"/>
  <c r="L18" i="30"/>
  <c r="L24" i="30" s="1"/>
  <c r="L29" i="30" s="1"/>
  <c r="M18" i="30"/>
  <c r="M24" i="30" s="1"/>
  <c r="M29" i="30" s="1"/>
  <c r="N18" i="30"/>
  <c r="N24" i="30" s="1"/>
  <c r="N29" i="30" s="1"/>
  <c r="O18" i="30"/>
  <c r="P18" i="30"/>
  <c r="P24" i="30" s="1"/>
  <c r="P29" i="30" s="1"/>
  <c r="Q18" i="30"/>
  <c r="Q24" i="30" s="1"/>
  <c r="Q29" i="30" s="1"/>
  <c r="R18" i="30"/>
  <c r="R24" i="30" s="1"/>
  <c r="R29" i="30" s="1"/>
  <c r="S18" i="30"/>
  <c r="T18" i="30"/>
  <c r="T24" i="30" s="1"/>
  <c r="T29" i="30" s="1"/>
  <c r="U18" i="30"/>
  <c r="U24" i="30" s="1"/>
  <c r="U29" i="30" s="1"/>
  <c r="V18" i="30"/>
  <c r="V24" i="30" s="1"/>
  <c r="V29" i="30" s="1"/>
  <c r="W18" i="30"/>
  <c r="X18" i="30"/>
  <c r="X24" i="30" s="1"/>
  <c r="X29" i="30" s="1"/>
  <c r="Y18" i="30"/>
  <c r="Y24" i="30" s="1"/>
  <c r="Y29" i="30" s="1"/>
  <c r="Z18" i="30"/>
  <c r="Z24" i="30" s="1"/>
  <c r="Z29" i="30" s="1"/>
  <c r="AA18" i="30"/>
  <c r="AB18" i="30"/>
  <c r="AB24" i="30" s="1"/>
  <c r="AB29" i="30" s="1"/>
  <c r="AC18" i="30"/>
  <c r="AC24" i="30" s="1"/>
  <c r="AC29" i="30" s="1"/>
  <c r="AD18" i="30"/>
  <c r="AD24" i="30" s="1"/>
  <c r="AD29" i="30" s="1"/>
  <c r="AE18" i="30"/>
  <c r="AF18" i="30"/>
  <c r="AF24" i="30" s="1"/>
  <c r="AF29" i="30" s="1"/>
  <c r="AG18" i="30"/>
  <c r="AG24" i="30" s="1"/>
  <c r="AG29" i="30" s="1"/>
  <c r="AH18" i="30"/>
  <c r="AH24" i="30" s="1"/>
  <c r="AH29" i="30" s="1"/>
  <c r="AI18" i="30"/>
  <c r="AJ18" i="30"/>
  <c r="AJ24" i="30" s="1"/>
  <c r="AJ29" i="30" s="1"/>
  <c r="B23" i="30"/>
  <c r="AK23" i="30" s="1"/>
  <c r="C23" i="30"/>
  <c r="D23" i="30"/>
  <c r="E23" i="30"/>
  <c r="F23" i="30"/>
  <c r="G23" i="30"/>
  <c r="H23" i="30"/>
  <c r="I23" i="30"/>
  <c r="J23" i="30"/>
  <c r="K23" i="30"/>
  <c r="L23" i="30"/>
  <c r="M23" i="30"/>
  <c r="N23" i="30"/>
  <c r="O23" i="30"/>
  <c r="P23" i="30"/>
  <c r="Q23" i="30"/>
  <c r="R23" i="30"/>
  <c r="S23" i="30"/>
  <c r="T23" i="30"/>
  <c r="U23" i="30"/>
  <c r="V23" i="30"/>
  <c r="W23" i="30"/>
  <c r="X23" i="30"/>
  <c r="Y23" i="30"/>
  <c r="Z23" i="30"/>
  <c r="AA23" i="30"/>
  <c r="AB23" i="30"/>
  <c r="AC23" i="30"/>
  <c r="AD23" i="30"/>
  <c r="AE23" i="30"/>
  <c r="AF23" i="30"/>
  <c r="AG23" i="30"/>
  <c r="AH23" i="30"/>
  <c r="AI23" i="30"/>
  <c r="AJ23" i="30"/>
  <c r="C24" i="30"/>
  <c r="C29" i="30" s="1"/>
  <c r="G24" i="30"/>
  <c r="G29" i="30" s="1"/>
  <c r="K24" i="30"/>
  <c r="K29" i="30" s="1"/>
  <c r="O24" i="30"/>
  <c r="O29" i="30" s="1"/>
  <c r="S24" i="30"/>
  <c r="S29" i="30" s="1"/>
  <c r="W24" i="30"/>
  <c r="W29" i="30" s="1"/>
  <c r="AA24" i="30"/>
  <c r="AA29" i="30" s="1"/>
  <c r="AE24" i="30"/>
  <c r="AE29" i="30" s="1"/>
  <c r="AI24" i="30"/>
  <c r="AI29" i="30" s="1"/>
  <c r="AK26" i="30"/>
  <c r="AK27" i="30"/>
  <c r="B28" i="30"/>
  <c r="C28" i="30"/>
  <c r="D28" i="30"/>
  <c r="E28" i="30"/>
  <c r="F28" i="30"/>
  <c r="G28" i="30"/>
  <c r="H28" i="30"/>
  <c r="I28" i="30"/>
  <c r="J28" i="30"/>
  <c r="K28" i="30"/>
  <c r="L28" i="30"/>
  <c r="M28" i="30"/>
  <c r="N28" i="30"/>
  <c r="O28" i="30"/>
  <c r="P28" i="30"/>
  <c r="Q28" i="30"/>
  <c r="R28" i="30"/>
  <c r="S28" i="30"/>
  <c r="T28" i="30"/>
  <c r="U28" i="30"/>
  <c r="V28" i="30"/>
  <c r="W28" i="30"/>
  <c r="X28" i="30"/>
  <c r="Y28" i="30"/>
  <c r="Z28" i="30"/>
  <c r="AA28" i="30"/>
  <c r="AB28" i="30"/>
  <c r="AC28" i="30"/>
  <c r="AD28" i="30"/>
  <c r="AE28" i="30"/>
  <c r="AF28" i="30"/>
  <c r="AG28" i="30"/>
  <c r="AH28" i="30"/>
  <c r="AI28" i="30"/>
  <c r="AJ28" i="30"/>
  <c r="AK28" i="30"/>
  <c r="AH31" i="30"/>
  <c r="AI31" i="30"/>
  <c r="AJ31" i="30"/>
  <c r="AK31" i="30"/>
  <c r="AK32" i="30"/>
  <c r="B33" i="30"/>
  <c r="AK33" i="30" s="1"/>
  <c r="C33" i="30"/>
  <c r="D33" i="30"/>
  <c r="E33" i="30"/>
  <c r="F33" i="30"/>
  <c r="G33" i="30"/>
  <c r="H33" i="30"/>
  <c r="I33" i="30"/>
  <c r="J33" i="30"/>
  <c r="K33" i="30"/>
  <c r="L33" i="30"/>
  <c r="M33" i="30"/>
  <c r="N33" i="30"/>
  <c r="O33" i="30"/>
  <c r="P33" i="30"/>
  <c r="Q33" i="30"/>
  <c r="R33" i="30"/>
  <c r="S33" i="30"/>
  <c r="T33" i="30"/>
  <c r="U33" i="30"/>
  <c r="V33" i="30"/>
  <c r="W33" i="30"/>
  <c r="X33" i="30"/>
  <c r="Y33" i="30"/>
  <c r="Z33" i="30"/>
  <c r="AA33" i="30"/>
  <c r="AB33" i="30"/>
  <c r="AC33" i="30"/>
  <c r="AD33" i="30"/>
  <c r="AE33" i="30"/>
  <c r="AF33" i="30"/>
  <c r="AG33" i="30"/>
  <c r="AH33" i="30"/>
  <c r="AI33" i="30"/>
  <c r="AJ33" i="30"/>
  <c r="AK7" i="30" l="1"/>
  <c r="B29" i="30"/>
  <c r="AK29" i="30" s="1"/>
  <c r="AK24" i="30"/>
  <c r="H37" i="20"/>
  <c r="G37" i="20"/>
  <c r="F37" i="20"/>
  <c r="D37" i="20"/>
  <c r="C37" i="20"/>
  <c r="B37" i="20"/>
  <c r="E37" i="20" l="1"/>
  <c r="C12" i="28"/>
  <c r="D12" i="28"/>
  <c r="E12" i="28"/>
  <c r="F12" i="28"/>
  <c r="G12" i="28"/>
  <c r="H12" i="28"/>
  <c r="I12" i="28"/>
  <c r="J12" i="28"/>
  <c r="C16" i="28"/>
  <c r="D16" i="28"/>
  <c r="E16" i="28"/>
  <c r="F16" i="28"/>
  <c r="G16" i="28"/>
  <c r="H16" i="28"/>
  <c r="I16" i="28"/>
  <c r="J16" i="28"/>
  <c r="C21" i="28"/>
  <c r="D21" i="28"/>
  <c r="E21" i="28"/>
  <c r="F21" i="28"/>
  <c r="G21" i="28"/>
  <c r="H21" i="28"/>
  <c r="I21" i="28"/>
  <c r="J21" i="28"/>
  <c r="C25" i="28"/>
  <c r="D25" i="28"/>
  <c r="E25" i="28"/>
  <c r="F25" i="28"/>
  <c r="G25" i="28"/>
  <c r="H25" i="28"/>
  <c r="I25" i="28"/>
  <c r="J25" i="28"/>
  <c r="C28" i="28"/>
  <c r="D28" i="28"/>
  <c r="E28" i="28"/>
  <c r="F28" i="28"/>
  <c r="G28" i="28"/>
  <c r="H28" i="28"/>
  <c r="I28" i="28"/>
  <c r="J28" i="28"/>
  <c r="C29" i="28"/>
  <c r="D29" i="28"/>
  <c r="E29" i="28"/>
  <c r="F29" i="28"/>
  <c r="G29" i="28"/>
  <c r="H29" i="28"/>
  <c r="I29" i="28"/>
  <c r="J29" i="28"/>
  <c r="C50" i="28"/>
  <c r="D50" i="28"/>
  <c r="E50" i="28"/>
  <c r="F50" i="28"/>
  <c r="G50" i="28"/>
  <c r="H50" i="28"/>
  <c r="I50" i="28"/>
  <c r="J50" i="28"/>
  <c r="C63" i="28"/>
  <c r="D63" i="28"/>
  <c r="E63" i="28"/>
  <c r="H63" i="28"/>
  <c r="I63" i="28"/>
  <c r="J63" i="28"/>
  <c r="G63" i="28" l="1"/>
  <c r="G65" i="28" s="1"/>
  <c r="C65" i="28"/>
  <c r="F63" i="28"/>
  <c r="F65" i="28" s="1"/>
  <c r="J65" i="28"/>
  <c r="I65" i="28"/>
  <c r="E65" i="28"/>
  <c r="H65" i="28"/>
  <c r="D65" i="28"/>
  <c r="H16" i="19" l="1"/>
  <c r="G16" i="19"/>
  <c r="F16" i="19"/>
  <c r="E16" i="19"/>
  <c r="C16" i="19"/>
  <c r="B16" i="19"/>
  <c r="D16" i="19"/>
  <c r="G11" i="27" l="1"/>
  <c r="G10" i="27"/>
  <c r="G9" i="27"/>
  <c r="G8" i="27"/>
  <c r="G7" i="27"/>
  <c r="G6" i="27"/>
  <c r="G5" i="27"/>
  <c r="G4" i="27"/>
  <c r="B12" i="27" l="1"/>
  <c r="C12" i="27"/>
  <c r="D12" i="27"/>
  <c r="F12" i="27"/>
  <c r="B24" i="23" l="1"/>
  <c r="B23" i="23"/>
  <c r="B22" i="23"/>
  <c r="B21" i="23"/>
  <c r="B20" i="23"/>
  <c r="B11" i="23"/>
  <c r="C11" i="23"/>
  <c r="D11" i="23"/>
  <c r="E11" i="23"/>
  <c r="F11" i="23"/>
  <c r="G11" i="23"/>
  <c r="H11" i="23"/>
  <c r="H8" i="16" l="1"/>
  <c r="G8" i="16"/>
  <c r="F8" i="16"/>
  <c r="E8" i="16"/>
  <c r="D8" i="16"/>
  <c r="C8" i="16"/>
  <c r="B8" i="16"/>
  <c r="H5" i="16"/>
  <c r="H23" i="15" l="1"/>
  <c r="D34" i="15" s="1"/>
  <c r="G23" i="15"/>
  <c r="F23" i="15"/>
  <c r="E23" i="15"/>
  <c r="D23" i="15"/>
  <c r="C23" i="15"/>
  <c r="B23" i="15"/>
  <c r="H22" i="15"/>
  <c r="G22" i="15"/>
  <c r="F22" i="15"/>
  <c r="E22" i="15"/>
  <c r="D22" i="15"/>
  <c r="C22" i="15"/>
  <c r="B22" i="15"/>
  <c r="H21" i="15"/>
  <c r="B35" i="15" s="1"/>
  <c r="G21" i="15"/>
  <c r="F21" i="15"/>
  <c r="E21" i="15"/>
  <c r="D21" i="15"/>
  <c r="C21" i="15"/>
  <c r="B21" i="15"/>
  <c r="H20" i="15"/>
  <c r="B34" i="15" s="1"/>
  <c r="G20" i="15"/>
  <c r="F20" i="15"/>
  <c r="E20" i="15"/>
  <c r="D20" i="15"/>
  <c r="C20" i="15"/>
  <c r="B20" i="15"/>
  <c r="H19" i="15"/>
  <c r="B33" i="15" s="1"/>
  <c r="G19" i="15"/>
  <c r="F19" i="15"/>
  <c r="E19" i="15"/>
  <c r="D19" i="15"/>
  <c r="C19" i="15"/>
  <c r="B19" i="15"/>
  <c r="H18" i="15"/>
  <c r="B32" i="15" s="1"/>
  <c r="G18" i="15"/>
  <c r="F18" i="15"/>
  <c r="E18" i="15"/>
  <c r="D18" i="15"/>
  <c r="C18" i="15"/>
  <c r="B18" i="15"/>
  <c r="A27" i="23" l="1"/>
  <c r="A24" i="19"/>
  <c r="B21" i="24"/>
  <c r="B9" i="21"/>
  <c r="AH9" i="21"/>
  <c r="B20" i="17" l="1"/>
  <c r="C20" i="17"/>
  <c r="E20" i="17"/>
  <c r="F20" i="17"/>
  <c r="D20" i="17" l="1"/>
  <c r="H20" i="17" s="1"/>
  <c r="A29" i="17" s="1"/>
  <c r="G20" i="17"/>
  <c r="G5" i="16"/>
  <c r="B5" i="16"/>
  <c r="C5" i="16"/>
  <c r="D5" i="16"/>
  <c r="E5" i="16"/>
  <c r="F5" i="16"/>
</calcChain>
</file>

<file path=xl/comments1.xml><?xml version="1.0" encoding="utf-8"?>
<comments xmlns="http://schemas.openxmlformats.org/spreadsheetml/2006/main">
  <authors>
    <author>A satisfied Microsoft Office user</author>
    <author>dbt0117</author>
  </authors>
  <commentList>
    <comment ref="O2" authorId="0" shapeId="0">
      <text>
        <r>
          <rPr>
            <sz val="8"/>
            <color indexed="81"/>
            <rFont val="Tahoma"/>
            <family val="2"/>
          </rPr>
          <t>updated to FY 95 Congressional actual to the budget document. 3/23/94</t>
        </r>
      </text>
    </comment>
    <comment ref="P2" authorId="0" shapeId="0">
      <text>
        <r>
          <rPr>
            <sz val="8"/>
            <color indexed="81"/>
            <rFont val="Tahoma"/>
            <family val="2"/>
          </rPr>
          <t>Based on the FY 1995 Cong. Budget document for all Budget accounts.  PowPurch. are changed to reflect the 1994 NMFS BO.  Basis for $350 million number in the Cong. Testimony.  DOES NOT INCLUDE ANY $ FOR $40 MILLION ESA FUND.</t>
        </r>
      </text>
    </comment>
    <comment ref="Z9" authorId="1" shapeId="0">
      <text>
        <r>
          <rPr>
            <b/>
            <sz val="8"/>
            <color indexed="81"/>
            <rFont val="Tahoma"/>
            <family val="2"/>
          </rPr>
          <t>dbt0117:</t>
        </r>
        <r>
          <rPr>
            <sz val="8"/>
            <color indexed="81"/>
            <rFont val="Tahoma"/>
            <family val="2"/>
          </rPr>
          <t xml:space="preserve">
$5.1M in prior year capital adjustments was not attributed to the direct program in FY 04.  This resulted in a regionally reported program expense of $132.8M for FY 04 </t>
        </r>
      </text>
    </comment>
  </commentList>
</comments>
</file>

<file path=xl/connections.xml><?xml version="1.0" encoding="utf-8"?>
<connections xmlns="http://schemas.openxmlformats.org/spreadsheetml/2006/main">
  <connection id="1" keepAlive="1" name="ThisWorkbookDataModel" description="Data Model" type="5" refreshedVersion="5"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name="WorksheetConnection_4_CostsByLocation!$A$3:$E$9" type="102" refreshedVersion="5" minRefreshableVersion="5">
    <extLst>
      <ext xmlns:x15="http://schemas.microsoft.com/office/spreadsheetml/2010/11/main" uri="{DE250136-89BD-433C-8126-D09CA5730AF9}">
        <x15:connection id="Range-5170fc5c-6da7-4755-86ea-689762ede593">
          <x15:rangePr sourceName="_xlcn.WorksheetConnection_4_CostsByLocationA3E91"/>
        </x15:connection>
      </ext>
    </extLst>
  </connection>
</connections>
</file>

<file path=xl/sharedStrings.xml><?xml version="1.0" encoding="utf-8"?>
<sst xmlns="http://schemas.openxmlformats.org/spreadsheetml/2006/main" count="444" uniqueCount="361">
  <si>
    <t>2) Program Support includes includes contracts that contain only administrative work elements or program level spending that could not be mapped to a specific project, as well as BPA internal overhead such as personnel costs.</t>
  </si>
  <si>
    <t xml:space="preserve">1) Starting in 2008, Spending can be tracked back to a work element where the contractor explicitly identified the "Primary Focal Species" benefiting from the work.  </t>
  </si>
  <si>
    <t>Notes:</t>
  </si>
  <si>
    <t>TOTAL</t>
  </si>
  <si>
    <t>CJH Cost Share</t>
  </si>
  <si>
    <t>Program Support</t>
  </si>
  <si>
    <t>Wildlife</t>
  </si>
  <si>
    <t>Resident Fish</t>
  </si>
  <si>
    <t>Anadromous Fish</t>
  </si>
  <si>
    <t>Capital Expenditures</t>
  </si>
  <si>
    <t>Expense Expenditures</t>
  </si>
  <si>
    <t>Species type</t>
  </si>
  <si>
    <t>Capital</t>
  </si>
  <si>
    <t>Expense</t>
  </si>
  <si>
    <t>Category</t>
  </si>
  <si>
    <t>2) Contract Administration spending can be tracked back to a work element that did not require the contractor to identify the "Primary Focal Species" benefiting from the work.</t>
  </si>
  <si>
    <t>Trout, Bull (threatened)</t>
  </si>
  <si>
    <t>Sturgeon, White - Kootenai River DPS (endangered)</t>
  </si>
  <si>
    <t>Cutthroat Trout, Lahontan (threatened)</t>
  </si>
  <si>
    <t>Chub, Oregon (endangered)</t>
  </si>
  <si>
    <t>Steelhead - Upper Willamette River DPS (threatened)</t>
  </si>
  <si>
    <t>Steelhead - Snake River DPS (threatened)</t>
  </si>
  <si>
    <t>Steelhead - Middle Columbia River DPS (threatened)</t>
  </si>
  <si>
    <t>Steelhead - Lower Columbia River DPS (threatened)</t>
  </si>
  <si>
    <t>Sockeye - Snake River ESU (endangered)</t>
  </si>
  <si>
    <t>Coho - Lower Columbia River ESU (threatened)</t>
  </si>
  <si>
    <t>Chum - Columbia River ESU (threatened)</t>
  </si>
  <si>
    <t>Chinook - Upper Willamette River ESU (threatened)</t>
  </si>
  <si>
    <t>Chinook - Upper Columbia River Spring ESU (endangered)</t>
  </si>
  <si>
    <t>Chinook - Snake River Spring/Summer ESU (threatened)</t>
  </si>
  <si>
    <t>Chinook - Snake River Fall ESU (threatened)</t>
  </si>
  <si>
    <t>Chinook - Lower Columbia River ESU (threatened)</t>
  </si>
  <si>
    <t>Total Spending</t>
  </si>
  <si>
    <t>Capital Total Spending</t>
  </si>
  <si>
    <t>Capital "Contract Administration" Spending</t>
  </si>
  <si>
    <t>Capital "Direct" Spending</t>
  </si>
  <si>
    <t>Expense Total Spending</t>
  </si>
  <si>
    <t>Expense "Contract Administration" Spending</t>
  </si>
  <si>
    <t>Expense "Direct" Spending</t>
  </si>
  <si>
    <t>ESA Listed Focal Species Name</t>
  </si>
  <si>
    <t>Total</t>
  </si>
  <si>
    <t>Predator Removal</t>
  </si>
  <si>
    <t>Law Enforcement</t>
  </si>
  <si>
    <t>Harvest Augmentation</t>
  </si>
  <si>
    <t>Data Management</t>
  </si>
  <si>
    <t>Programmatic</t>
  </si>
  <si>
    <t>Predation</t>
  </si>
  <si>
    <t>Hydrosystem</t>
  </si>
  <si>
    <t>Harvest</t>
  </si>
  <si>
    <t>Habitat</t>
  </si>
  <si>
    <t>Artificial Production</t>
  </si>
  <si>
    <t>3) Program Support/Admin/Other includes spending that cannot be traced back to a contract that has at least one work element requiring location; contracts without any work elements at all; program level spending not mapped to a specific project; and BPA Overhead.</t>
  </si>
  <si>
    <t>2) Other includes "Undetermined" locations such as Ocean, Canada; and provinces not recognized by NPCC.</t>
  </si>
  <si>
    <t>1) Starting in 2008, spending by province is tracked in Pisces based on where the contractor explicitly identified work location.</t>
  </si>
  <si>
    <t>Province</t>
  </si>
  <si>
    <t>Other</t>
  </si>
  <si>
    <t>Project Proponent(s)</t>
  </si>
  <si>
    <t>City of Eugene</t>
  </si>
  <si>
    <t>Columbia Land Trust</t>
  </si>
  <si>
    <t>Colville Confederated Tribes</t>
  </si>
  <si>
    <t>Confederated Tribes of the Grande Ronde</t>
  </si>
  <si>
    <t>Greenbelt Land Trust</t>
  </si>
  <si>
    <t>Idaho Department of Fish and Game (IDFG)</t>
  </si>
  <si>
    <t>Idaho Office of Species Conservation</t>
  </si>
  <si>
    <t>Kittitas Conservation Trust</t>
  </si>
  <si>
    <t>Lower Columbia River Estuary Partnership (LCREP)</t>
  </si>
  <si>
    <t>Methow Salmon Recovery Foundation</t>
  </si>
  <si>
    <t>National Fish and Wildlife Foundation</t>
  </si>
  <si>
    <t>Nature Conservancy</t>
  </si>
  <si>
    <t>Nez Perce Tribe</t>
  </si>
  <si>
    <t>Oregon Watershed Enhancement Board</t>
  </si>
  <si>
    <t>S Central Washington Resource Conservation and Development</t>
  </si>
  <si>
    <t>Salish and Kootenai Confederated Tribes</t>
  </si>
  <si>
    <t>Shoshone-Bannock Tribes</t>
  </si>
  <si>
    <t>Shoshone-Paiute Tribes</t>
  </si>
  <si>
    <t>Umatilla Confederated Tribes (CTUIR)</t>
  </si>
  <si>
    <t>US Fish and Wildlife Service (USFWS)</t>
  </si>
  <si>
    <t>Willamalane Parks and Recreation District</t>
  </si>
  <si>
    <t>Yakama Confederated Tribes</t>
  </si>
  <si>
    <t>Yamhill Soil and Water Conservation District</t>
  </si>
  <si>
    <t>Ducks Unlimited</t>
  </si>
  <si>
    <t>City of Salem</t>
  </si>
  <si>
    <t>McKenzie River Trust</t>
  </si>
  <si>
    <t>Fixed Expenses</t>
  </si>
  <si>
    <t>Direct Program</t>
  </si>
  <si>
    <t>Reimbursable Expenses</t>
  </si>
  <si>
    <t>Forgone Revenues</t>
  </si>
  <si>
    <t>Power Purchases</t>
  </si>
  <si>
    <t>1978-80</t>
  </si>
  <si>
    <r>
      <t>Program Support</t>
    </r>
    <r>
      <rPr>
        <vertAlign val="superscript"/>
        <sz val="12"/>
        <rFont val="Century Gothic"/>
        <family val="2"/>
      </rPr>
      <t xml:space="preserve"> 2</t>
    </r>
  </si>
  <si>
    <t>COPY THIS TABLE TO INDESIGN (sums above rows)</t>
  </si>
  <si>
    <t>(Use this in InDesign footnote, total capital expense for final year)</t>
  </si>
  <si>
    <t>(remove footnote marks from graph X-axis labels)</t>
  </si>
  <si>
    <t>3) Negative values for Capital Spending are a result of overaccruing costs in the previous year.</t>
  </si>
  <si>
    <t>2)  Spending is estimated based on the % of funding towards a project.  For example, if a project budget is 70% BiOp and 30% General, the project expenditures will be prorated 70% towards BiOp and 30% General.</t>
  </si>
  <si>
    <t>1)  BiOp tracking at fund level began in 2009, Accords began in 2008.</t>
  </si>
  <si>
    <t>TOTAL PROGRAM</t>
  </si>
  <si>
    <t>Total BPA Overhead</t>
  </si>
  <si>
    <t>Total General</t>
  </si>
  <si>
    <t>Total Accords - BiOp</t>
  </si>
  <si>
    <r>
      <t>Total Accords</t>
    </r>
    <r>
      <rPr>
        <vertAlign val="superscript"/>
        <sz val="12"/>
        <rFont val="Century Gothic"/>
        <family val="2"/>
      </rPr>
      <t>1</t>
    </r>
  </si>
  <si>
    <t>Total BiOp (non Accord)</t>
  </si>
  <si>
    <t>FUND</t>
  </si>
  <si>
    <t>Accords - BiOp</t>
  </si>
  <si>
    <t>Accords - non-BiOp</t>
  </si>
  <si>
    <t>Figure subtitle (range named "subtitle" because it's used on many figures)</t>
  </si>
  <si>
    <t>Figure subtitle:</t>
  </si>
  <si>
    <t>Subtitle:</t>
  </si>
  <si>
    <r>
      <t xml:space="preserve">2) Estimated spending is based at the </t>
    </r>
    <r>
      <rPr>
        <u/>
        <sz val="12"/>
        <rFont val="Century Gothic"/>
        <family val="2"/>
      </rPr>
      <t>project level</t>
    </r>
    <r>
      <rPr>
        <sz val="12"/>
        <rFont val="Century Gothic"/>
        <family val="2"/>
      </rPr>
      <t>.  Therefore if a project is assigned an emphasis of Habitat, but also does RME, all expenditures for the project are included under Habitat.</t>
    </r>
  </si>
  <si>
    <t>Research, Monitoring and Evaluation</t>
  </si>
  <si>
    <t>Production (Supplementation)</t>
  </si>
  <si>
    <t>for graph</t>
  </si>
  <si>
    <t>Grand Total</t>
  </si>
  <si>
    <t>Ocean</t>
  </si>
  <si>
    <t>1) Starting in 2008, spending by state is tracked in Pisces based on where the contractor explicitly identified work location.</t>
  </si>
  <si>
    <r>
      <t xml:space="preserve">Program Support/Admin/Overhead/Other </t>
    </r>
    <r>
      <rPr>
        <vertAlign val="superscript"/>
        <sz val="12"/>
        <color theme="1"/>
        <rFont val="Century Gothic"/>
        <family val="2"/>
      </rPr>
      <t>2</t>
    </r>
  </si>
  <si>
    <t>Nevada</t>
  </si>
  <si>
    <t>British Columbia</t>
  </si>
  <si>
    <t>Montana</t>
  </si>
  <si>
    <t>Oregon</t>
  </si>
  <si>
    <t>Idaho</t>
  </si>
  <si>
    <t>Washington</t>
  </si>
  <si>
    <t>STATE</t>
  </si>
  <si>
    <t>Format for pie, and remove Systemwide</t>
  </si>
  <si>
    <t>2)  Starting in FY13, land acquisition values may include stewardship costs for long-term operations and maintenance (O&amp;M).</t>
  </si>
  <si>
    <t>1)  Values above include accruals.</t>
  </si>
  <si>
    <t>NOTES:</t>
  </si>
  <si>
    <t>GRAND TOTAL</t>
  </si>
  <si>
    <t>OTHER TOTAL</t>
  </si>
  <si>
    <t>CHIEF JOSEPH HATCHERY COST SHARE (GRANT PUD)</t>
  </si>
  <si>
    <t>NATIONAL FISH &amp; WILDLIFE FOUNDATION</t>
  </si>
  <si>
    <t>UTILITY</t>
  </si>
  <si>
    <r>
      <t>LAND ACQUISITIONS</t>
    </r>
    <r>
      <rPr>
        <vertAlign val="superscript"/>
        <sz val="11"/>
        <rFont val="Century Gothic"/>
        <family val="2"/>
      </rPr>
      <t>2</t>
    </r>
  </si>
  <si>
    <t>COLUMBIA BASIN FISH &amp; WILDLIFE AUTHORITY</t>
  </si>
  <si>
    <t>LOCAL/SEMI GOVERNMENT</t>
  </si>
  <si>
    <t>PRIVATE/NON-PROFIT/OTHER</t>
  </si>
  <si>
    <t>OTHER</t>
  </si>
  <si>
    <t>UNIVERSITY</t>
  </si>
  <si>
    <t>PACIFIC STATES MARINE FISHERIES COMMISSION (PSMFC)</t>
  </si>
  <si>
    <t>INTERSTATE COMPACT</t>
  </si>
  <si>
    <t>TRIBE TOTAL</t>
  </si>
  <si>
    <t>YAKAMA CONFEDERATED TRIBES</t>
  </si>
  <si>
    <t>UPPER SNAKE RIVER TRIBES FOUNDATION</t>
  </si>
  <si>
    <t>UPPER COLUMBIA UNITED TRIBES (UCUT)</t>
  </si>
  <si>
    <t>UMATILLA CONFEDERATED TRIBES</t>
  </si>
  <si>
    <t>SPOKANE TRIBE OF INDIANS</t>
  </si>
  <si>
    <t>SHOSHONE-PAUITE TRIBES</t>
  </si>
  <si>
    <t>SHOSHONE-BANNOCK TRIBES</t>
  </si>
  <si>
    <t>SALISH AND KOOTENAI TRIBES CONFEDERATED TRIBES</t>
  </si>
  <si>
    <t>NEZ PERCE TRIBE</t>
  </si>
  <si>
    <t>KOOTENAI TRIBE</t>
  </si>
  <si>
    <t>KALISPEL TRIBE OF INDIANS</t>
  </si>
  <si>
    <t>COWLITZ INDIAN TRIBE</t>
  </si>
  <si>
    <t>CONFEDERATED TRIBES OF WARM SPRINGS</t>
  </si>
  <si>
    <t>CONFEDERATED TRIBES OF SILETZ INDIANS</t>
  </si>
  <si>
    <t>CONFEDERATED TRIBES OF GRAND RONDE</t>
  </si>
  <si>
    <t>COLVILLE CONFEDERATED TRIBES</t>
  </si>
  <si>
    <t>COLUMBIA RIVER INTERTRIBAL FISH COMMISSION</t>
  </si>
  <si>
    <t>COEUR D'ALENE TRIBE OF IDAHO</t>
  </si>
  <si>
    <t>BURNS PAIUTE TRIBE</t>
  </si>
  <si>
    <t>TRIBE</t>
  </si>
  <si>
    <t>STATE TOTAL</t>
  </si>
  <si>
    <t>MONTANA Subtotal</t>
  </si>
  <si>
    <t>MONTANA FISH, WILDLIFE AND PARKS (MFWP)</t>
  </si>
  <si>
    <t>WASHINGTON Subtotal</t>
  </si>
  <si>
    <t>WASHINGTON DEPARTMENT OF ECOLOGY</t>
  </si>
  <si>
    <t>WASHINGTON DEPARTMENT OF FISH &amp; WILDLIFE</t>
  </si>
  <si>
    <t>IDAHO Subtotal</t>
  </si>
  <si>
    <t>IDAHO STATE OFFICE OF SPECIES CONSERVATION</t>
  </si>
  <si>
    <t>IDAHO SOIL &amp; WATER CONSERVATION COMMISSION</t>
  </si>
  <si>
    <t>IDAHO DEPARTMENT OF FISH &amp; WILDLIFE</t>
  </si>
  <si>
    <t>OREGON Subtotal</t>
  </si>
  <si>
    <t>OREGON WATERSHED ENHANCEMENT BOARD</t>
  </si>
  <si>
    <t>OREGON DEPARTMENT OF FISH &amp; WILDLIFE</t>
  </si>
  <si>
    <t>FEDERAL TOTAL</t>
  </si>
  <si>
    <t>US GEOLOGICAL SURVEY (USGS)</t>
  </si>
  <si>
    <t>US FOREST SERVICE (USFS)</t>
  </si>
  <si>
    <t>PACIFIC NW NATIONAL LABORATORY(PNNL/DEPT. OF ENERGY)</t>
  </si>
  <si>
    <t>US ARMY CORP OF ENGINEERS (COE)</t>
  </si>
  <si>
    <t>US BUREAU OF RECLAMATION (BOR)</t>
  </si>
  <si>
    <t>US FISH &amp; WILDLIFE SERVICE (USFWS)</t>
  </si>
  <si>
    <t>BPA OVERHEAD (&amp; NON-CONTRACTED PROJECT COSTS)</t>
  </si>
  <si>
    <t>NATIONAL MARINE FISHERIES (NOAA)</t>
  </si>
  <si>
    <t>FEDERAL</t>
  </si>
  <si>
    <t>Prime Contractor</t>
  </si>
  <si>
    <t>Contractor Type</t>
  </si>
  <si>
    <t>FOR CHART:</t>
  </si>
  <si>
    <t>Copy rows from above, then manually sort each section largest-to-smallest, sum all the smallest into "other"</t>
  </si>
  <si>
    <t>Federal</t>
  </si>
  <si>
    <t>State</t>
  </si>
  <si>
    <t>Tribe</t>
  </si>
  <si>
    <t>Interstate</t>
  </si>
  <si>
    <t>University</t>
  </si>
  <si>
    <t>Federal: BPA Overhead (&amp; Non-Contracted Project Costs)</t>
  </si>
  <si>
    <t>Federal: National Marine Fisheries</t>
  </si>
  <si>
    <t>Federal: US Fish &amp; Wildlife Service</t>
  </si>
  <si>
    <t>Federal: US Geological Survey</t>
  </si>
  <si>
    <t>Federal: Other</t>
  </si>
  <si>
    <t>State: Oregon Department of Fish &amp; Wildlife</t>
  </si>
  <si>
    <t>State: Idaho Department of Fish &amp; Wildlife</t>
  </si>
  <si>
    <t>State: Washington Department of Fish &amp; Wildlife</t>
  </si>
  <si>
    <t>State: Montana Fish, Wildlife And Parks</t>
  </si>
  <si>
    <t>State: Idaho State Office of Species Conservation</t>
  </si>
  <si>
    <t>Tribe: Yakama Confederated Tribes</t>
  </si>
  <si>
    <t>Tribe: Kootenai Tribe</t>
  </si>
  <si>
    <t>Tribe: Nez Perce Tribe</t>
  </si>
  <si>
    <t>Tribe: Colville Confederated Tribes</t>
  </si>
  <si>
    <t>Tribe: Umatilla Confederated Tribes</t>
  </si>
  <si>
    <t>Tribe: Columbia River Intertribal Fish Commission</t>
  </si>
  <si>
    <t>Tribe: Confederated Tribes of Warm Springs</t>
  </si>
  <si>
    <t>Tribe: Shoshone-Bannock Tribes</t>
  </si>
  <si>
    <t>Tribe: Spokane Tribe of Indians</t>
  </si>
  <si>
    <t>Tribe: Kalispel Tribe of Indians</t>
  </si>
  <si>
    <t>Tribe: Coeur D'Alene Tribe of Idaho</t>
  </si>
  <si>
    <t>Tribe: Other</t>
  </si>
  <si>
    <t>Interstate: Pacific States Marine Fisheries Commission</t>
  </si>
  <si>
    <t>Other: Private/Non-Profit/Other</t>
  </si>
  <si>
    <t>Other: Land Acquisitions</t>
  </si>
  <si>
    <t>Other: Local/Semi Government</t>
  </si>
  <si>
    <t>Other: National Fish &amp; Wildlife Foundation</t>
  </si>
  <si>
    <t>(Figure is a map, see Illustrator file)</t>
  </si>
  <si>
    <t>Coeur D'Alene Tribe, Idaho Department of Fish and Game (IDFG), Kalispel Tribe, Kootenai Tribe</t>
  </si>
  <si>
    <t>Montana Fish, Wildlife and Parks (MFWP)</t>
  </si>
  <si>
    <t>Oregon Department Of Fish and Wildlife (ODFW)</t>
  </si>
  <si>
    <t>Washington Department of Fish and Wildlife (WDFW)</t>
  </si>
  <si>
    <t>1) Values above include bank fees, permits, etc.</t>
  </si>
  <si>
    <t>2) Starting in FY13, land acquisition values may include stewardship costs for long-term operations and maintenance (O&amp;M).</t>
  </si>
  <si>
    <t>Notes</t>
  </si>
  <si>
    <t>For chart, copy from above, sort largest to smallest</t>
  </si>
  <si>
    <t xml:space="preserve">4)  "Fixed Expenses" include depreciation, amortization and interest on investments on the Corps of Engineers' projects, and amortization and interest on the investments associated with BPA's direct Fish and Wildlife Program.       </t>
  </si>
  <si>
    <t>3) "Reimbursable/Direct-Funded Projects" includes the portion of costs BPA pays to or on behalf of other entities that is determined to be for fish and wildlife purposes.</t>
  </si>
  <si>
    <t xml:space="preserve">2) Includes High Priority and Action Plan Expenses and other supplemental programs. </t>
  </si>
  <si>
    <t>1)  Capital Investments include both BPA's direct Fish and Wildlife Program capital investments, funded by BPA's Treasury borrowing, and "Associated Projects", which include capital investments at Corps of Engineers' and Bureau of Reclamation projects, funded by appropriations and repaid by BPA.  The negative amount in FY 1997 reflects a decision to reverse "plant-in-service" investment that was never actually placed into service.   The annual expenses associated with these investments are included in "Program-Related Fixed Expenses", below.</t>
  </si>
  <si>
    <t>This information has been made publicly available by BPA on 2/3/2015.  The figures shown are consistent with audited actuals that contain Agency approved financial information, except for forgone revenues and power purchases which are estimates and do not contain Agency approved financial information.</t>
  </si>
  <si>
    <t>TOTAL CREDITS</t>
  </si>
  <si>
    <t>FISH COST CONTINGENCY FUND</t>
  </si>
  <si>
    <t>4(h)(10)(C)</t>
  </si>
  <si>
    <t>CREDITS</t>
  </si>
  <si>
    <t>TOTAL PROGRAM EXPENSES, FOREGONE REVENUES, &amp; POWER PURCHASES</t>
  </si>
  <si>
    <t>TOTAL FOREGONE REVENUES AND POWER PURCHASES</t>
  </si>
  <si>
    <t xml:space="preserve">BPA POWER PURCH. FOR FISH ENHANCEMENT  </t>
  </si>
  <si>
    <t xml:space="preserve">FOREGONE REVENUES </t>
  </si>
  <si>
    <t xml:space="preserve">FORGONE REVENUES AND POWER PURCHASES </t>
  </si>
  <si>
    <t xml:space="preserve"> GRAND TOTAL PROGRAM  EXPENSES</t>
  </si>
  <si>
    <t xml:space="preserve">    TOTAL FIXED EXPENSES</t>
  </si>
  <si>
    <t xml:space="preserve">        DEPRECIATION EXPENSE  </t>
  </si>
  <si>
    <t xml:space="preserve">        AMORTIZATION EXPENSE  </t>
  </si>
  <si>
    <t xml:space="preserve">         INTEREST EXPENSE  </t>
  </si>
  <si>
    <r>
      <t xml:space="preserve">PROGRAM RELATED FIXED EXPENSES   </t>
    </r>
    <r>
      <rPr>
        <b/>
        <vertAlign val="superscript"/>
        <sz val="10"/>
        <rFont val="Arial"/>
        <family val="2"/>
      </rPr>
      <t>4/</t>
    </r>
  </si>
  <si>
    <t xml:space="preserve">      TOTAL OPERATING EXPENSES</t>
  </si>
  <si>
    <t>SUBTOTAL (REIMB/DIRECT-FUNDED)</t>
  </si>
  <si>
    <t xml:space="preserve">        NW POWER AND CONSERVATION COUNCIL ALLOCATED @ 50%</t>
  </si>
  <si>
    <t xml:space="preserve">        O &amp; M BUREAU OF RECLAMATION</t>
  </si>
  <si>
    <t>Fixed costs</t>
  </si>
  <si>
    <t xml:space="preserve">        O &amp; M CORPS OF ENGINEERS</t>
  </si>
  <si>
    <t>Direct program</t>
  </si>
  <si>
    <t xml:space="preserve">        O &amp; M  LOWER SNAKE RIVER HATCHERIES</t>
  </si>
  <si>
    <t>Reimbursable costs</t>
  </si>
  <si>
    <r>
      <t xml:space="preserve">REIMBURSABLE/DIRECT-FUNDED PROJECTS </t>
    </r>
    <r>
      <rPr>
        <b/>
        <vertAlign val="superscript"/>
        <sz val="10"/>
        <rFont val="Arial"/>
        <family val="2"/>
      </rPr>
      <t>3/</t>
    </r>
  </si>
  <si>
    <t>Forgone revenue</t>
  </si>
  <si>
    <r>
      <t xml:space="preserve">SUPPLEMENTAL MITIGATION PROGRAM EXPENSES </t>
    </r>
    <r>
      <rPr>
        <b/>
        <vertAlign val="superscript"/>
        <sz val="10"/>
        <rFont val="Arial"/>
        <family val="2"/>
      </rPr>
      <t>2/</t>
    </r>
  </si>
  <si>
    <t>Power purchases</t>
  </si>
  <si>
    <t>FISH &amp; WILDLIFE SOFTWARE EXPENSE COSTS</t>
  </si>
  <si>
    <t xml:space="preserve">BPA  DIRECT FISH AND WILDLIFE PROGRAM  </t>
  </si>
  <si>
    <t>PROGRAM EXPENSES</t>
  </si>
  <si>
    <t xml:space="preserve">     TOTAL  CAPITAL  INVESTMENTS</t>
  </si>
  <si>
    <t xml:space="preserve">         ASSOCIATED PROJECTS (FEDERAL HYDRO) </t>
  </si>
  <si>
    <t xml:space="preserve">         BPA  SOFTWARE DEVELOPMENT COSTS </t>
  </si>
  <si>
    <t xml:space="preserve">         BPA  FISH AND WILDLIFE  </t>
  </si>
  <si>
    <r>
      <t xml:space="preserve">CAPITAL  INVESTMENTS </t>
    </r>
    <r>
      <rPr>
        <b/>
        <u/>
        <vertAlign val="superscript"/>
        <sz val="10"/>
        <rFont val="Arial"/>
        <family val="2"/>
      </rPr>
      <t xml:space="preserve"> 1/</t>
    </r>
  </si>
  <si>
    <t>1978-2014</t>
  </si>
  <si>
    <t xml:space="preserve"> 1991</t>
  </si>
  <si>
    <t xml:space="preserve"> 1990</t>
  </si>
  <si>
    <t xml:space="preserve"> 1989</t>
  </si>
  <si>
    <t xml:space="preserve"> 1988</t>
  </si>
  <si>
    <t xml:space="preserve"> 1987</t>
  </si>
  <si>
    <t xml:space="preserve"> 1986</t>
  </si>
  <si>
    <t xml:space="preserve"> 1985</t>
  </si>
  <si>
    <t xml:space="preserve"> 1984</t>
  </si>
  <si>
    <t xml:space="preserve"> 1983</t>
  </si>
  <si>
    <t xml:space="preserve"> 1982</t>
  </si>
  <si>
    <t xml:space="preserve"> 1981</t>
  </si>
  <si>
    <t xml:space="preserve"> 1978-1980</t>
  </si>
  <si>
    <t>COST ELEMENT</t>
  </si>
  <si>
    <t>Total Cost of BPA Fish &amp; Wildlife Actions - 2014</t>
  </si>
  <si>
    <t>Costs in millions; total: $2.3 billion.  This information has been made publicly available by BPA on 4/27/2015 and is consistent with audited actuals that contain Agency approved financial information.</t>
  </si>
  <si>
    <t>Direct F&amp;W Program</t>
  </si>
  <si>
    <t>Lower Snake Comp Plan</t>
  </si>
  <si>
    <t>Corps of Engineers O&amp;M (est.)</t>
  </si>
  <si>
    <t>Bureau of Reclamation O&amp;M (est.)</t>
  </si>
  <si>
    <t>NW Power &amp; Conservation Council</t>
  </si>
  <si>
    <t>Interest Expense (est.)</t>
  </si>
  <si>
    <t>Amoritization/Depreciation (est.)</t>
  </si>
  <si>
    <t>Power Purchases for Fish Enhancement (est.)</t>
  </si>
  <si>
    <t>Program Support 2</t>
  </si>
  <si>
    <t>Table 3: Direct Program Expenditures of FCRPS BiOp Projects</t>
  </si>
  <si>
    <t>1) Estimated spending is based at the project level.  Therefore, if a project partially supports the FCRPS BiOp, all expenditures for the project are included.</t>
  </si>
  <si>
    <t>2) FY2014 revised as of March 9, 2016.</t>
  </si>
  <si>
    <t>Table 2: Direct Program Expenditures by Types of Species</t>
  </si>
  <si>
    <t xml:space="preserve">FIGURE 2. </t>
  </si>
  <si>
    <t>3) FY2014 revised as of March 17, 2016.</t>
  </si>
  <si>
    <t>2014 2</t>
  </si>
  <si>
    <t>1) Direct spending can be tracked back to a work element where the contractor explicitely identified the "Primary Focal Species" benefiting from the work.</t>
  </si>
  <si>
    <t>4) Revised on March 17, 2016</t>
  </si>
  <si>
    <t>Table 4: Direct Program Expenditures on ESA Listed Fish, 2015</t>
  </si>
  <si>
    <t>Total BiOp (non-Accord)</t>
  </si>
  <si>
    <t>Total Accords - Non-BiOp</t>
  </si>
  <si>
    <r>
      <t>2014</t>
    </r>
    <r>
      <rPr>
        <b/>
        <vertAlign val="superscript"/>
        <sz val="12"/>
        <rFont val="Century Gothic"/>
        <family val="2"/>
      </rPr>
      <t xml:space="preserve"> 3</t>
    </r>
    <r>
      <rPr>
        <b/>
        <sz val="12"/>
        <rFont val="Century Gothic"/>
        <family val="2"/>
      </rPr>
      <t xml:space="preserve"> </t>
    </r>
  </si>
  <si>
    <t>3)  FY2014 revised as of March 10, 2016.</t>
  </si>
  <si>
    <t>Coordination (Local/Regional)</t>
  </si>
  <si>
    <t>Coordination (BPA Overhead) 3</t>
  </si>
  <si>
    <t>Habitat (Restoration/Protection)</t>
  </si>
  <si>
    <t>2014 4</t>
  </si>
  <si>
    <t xml:space="preserve">1) BPA’s database identifies projects by their “Purpose” (general goal) and “Emphasis” (primary type of work, e.g., habitat restoration.) BPA does not track its project management overhead against individual projects or contracts, so there is no easy or accurate way to allocate BPA overhead to specific purposes or emphases.  Thus, in the above  report, BPA includes its staffing to manage the 600-plus contracts in its fish and wildlife program in the category identified as Coordination (BPA Overhead), and its direct technical services contracts for Data Management and RM&amp;E in those respective categories.  </t>
  </si>
  <si>
    <t>3) Starting in Fiscal Year 2015 (and revised for FY2014), Costs by Category will now separate Coordination costs between Regional/Local Coordination and BPA Overhead.</t>
  </si>
  <si>
    <t>4) FY2014 - No changes as of March 9, 2016, but have split the Coordination between Regional and BPA Overhead.</t>
  </si>
  <si>
    <t>Table 6: Direct Program Expenditures by Category, FY2015</t>
  </si>
  <si>
    <t>Estimated spending is based at the project level.  Therefore if a project is labeled Artificial Production, but also supports Habitat, the expenditures are counted as Artificial Production.</t>
  </si>
  <si>
    <t>Table/Figure 7: Direct Program Expenditures for Research, Monitoring and Evaluation (RM&amp;E), FY2015</t>
  </si>
  <si>
    <t>BLUE MOUNTAIN</t>
  </si>
  <si>
    <t>COLUMBIA CASCADE</t>
  </si>
  <si>
    <t>COLUMBIA GORGE</t>
  </si>
  <si>
    <t>COLUMBIA PLATEAU</t>
  </si>
  <si>
    <t>COLUMBIA ESTUARY</t>
  </si>
  <si>
    <t>INTERMOUNTAIN</t>
  </si>
  <si>
    <t>LOWER COLUMBIA</t>
  </si>
  <si>
    <t>MIDDLE SNAKE</t>
  </si>
  <si>
    <t>MOUNTAIN COLUMBIA</t>
  </si>
  <si>
    <t>MOUNTAIN SNAKE</t>
  </si>
  <si>
    <t>UPPER SNAKE</t>
  </si>
  <si>
    <r>
      <t>OTHER</t>
    </r>
    <r>
      <rPr>
        <vertAlign val="superscript"/>
        <sz val="11"/>
        <rFont val="Century Gothic"/>
        <family val="2"/>
      </rPr>
      <t xml:space="preserve"> 2</t>
    </r>
  </si>
  <si>
    <r>
      <t>PROGRAM SUPPORT/ADMIN/ OVERHEAD/OTHER</t>
    </r>
    <r>
      <rPr>
        <vertAlign val="superscript"/>
        <sz val="11"/>
        <rFont val="Century Gothic"/>
        <family val="2"/>
      </rPr>
      <t xml:space="preserve"> 3</t>
    </r>
  </si>
  <si>
    <r>
      <t>2014</t>
    </r>
    <r>
      <rPr>
        <b/>
        <vertAlign val="superscript"/>
        <sz val="11"/>
        <rFont val="Century Gothic"/>
        <family val="2"/>
      </rPr>
      <t xml:space="preserve"> 4</t>
    </r>
  </si>
  <si>
    <t>4) FY14 revised as of March 9, 2016.</t>
  </si>
  <si>
    <r>
      <t xml:space="preserve">2014 </t>
    </r>
    <r>
      <rPr>
        <b/>
        <vertAlign val="superscript"/>
        <sz val="12"/>
        <rFont val="Century Gothic"/>
        <family val="2"/>
      </rPr>
      <t>3</t>
    </r>
  </si>
  <si>
    <t>Compiles program spending by work element location</t>
  </si>
  <si>
    <t>Table/Figure 9: Direct Program Expenditures by State, FY2015</t>
  </si>
  <si>
    <t>2) Program Support/Admin/Other includes spending that cannot be traced back to a contract that has at least one work element requiring location; contracts without any work elements; program level spending not mapped to a specific project or NPCC province; and BPA Overhead.</t>
  </si>
  <si>
    <t>Table/Figure 10: Direct Program Expenditures by Contractor Type, FY2015</t>
  </si>
  <si>
    <r>
      <t xml:space="preserve">2014 </t>
    </r>
    <r>
      <rPr>
        <b/>
        <vertAlign val="superscript"/>
        <sz val="11"/>
        <rFont val="Century Gothic"/>
        <family val="2"/>
      </rPr>
      <t>3</t>
    </r>
  </si>
  <si>
    <t>3) FY2014 - No changes as of March 09, 2016</t>
  </si>
  <si>
    <t>Friends of Buford Park</t>
  </si>
  <si>
    <t>Confederated Tribes of the Warm Springs</t>
  </si>
  <si>
    <t>Blue Mountain Land Trust</t>
  </si>
  <si>
    <r>
      <t>2014</t>
    </r>
    <r>
      <rPr>
        <b/>
        <vertAlign val="superscript"/>
        <sz val="11"/>
        <rFont val="Century Gothic"/>
        <family val="2"/>
      </rPr>
      <t xml:space="preserve"> 3</t>
    </r>
  </si>
  <si>
    <t>Totals</t>
  </si>
  <si>
    <t>Table/Figure 1B: Fish &amp; Wildlife Costs ($560 million*) comprise 24.5 percent of Total Power Services Costs in Fiscal Year 2015 ($2.277 billion)</t>
  </si>
  <si>
    <t>Table/Figure 12: Cumulative Costs 1978-2015, by Major Spending Area</t>
  </si>
  <si>
    <t>Federal: US Bureau of Reclamation</t>
  </si>
  <si>
    <t>Tribe: Shoshone-Paiute Tribes</t>
  </si>
  <si>
    <t>Tribe: Burns-Paiute</t>
  </si>
  <si>
    <t>BPA Power Business Line Costs, FY 2015</t>
  </si>
  <si>
    <t>Title</t>
  </si>
  <si>
    <t>Subtitle</t>
  </si>
  <si>
    <t>Figure 1A: Fish &amp; Wildlife Costs</t>
  </si>
  <si>
    <t>Total: $768 million does not reflect $104.1 million in obligations to capital projects or $77.7 million in credits Bonneville receives from the federal Treasury</t>
  </si>
  <si>
    <t>FY 2015</t>
  </si>
  <si>
    <t>for graph (footnote marks removed)</t>
  </si>
  <si>
    <t>Coordination (BPA Overhead)</t>
  </si>
  <si>
    <t>Non-Fish and Wildlife Costs</t>
  </si>
  <si>
    <t>Steelhead - Upper Columbia River DPS (threatened)</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</si>
</sst>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6" formatCode="&quot;$&quot;#,##0_);[Red]\(&quot;$&quot;#,##0\)"/>
    <numFmt numFmtId="8" formatCode="&quot;$&quot;#,##0.00_);[Red]\(&quot;$&quot;#,##0.00\)"/>
    <numFmt numFmtId="44" formatCode="_(&quot;$&quot;* #,##0.00_);_(&quot;$&quot;* \(#,##0.00\);_(&quot;$&quot;* &quot;-&quot;??_);_(@_)"/>
    <numFmt numFmtId="43" formatCode="_(* #,##0.00_);_(* \(#,##0.00\);_(* &quot;-&quot;??_);_(@_)"/>
    <numFmt numFmtId="164" formatCode="0_);\(0\)"/>
    <numFmt numFmtId="165" formatCode="&quot;$&quot;#,##0"/>
    <numFmt numFmtId="166" formatCode="0.0%"/>
    <numFmt numFmtId="167" formatCode="&quot;$&quot;#.00,,\ &quot;million&quot;"/>
    <numFmt numFmtId="168" formatCode="_(&quot;$&quot;* #,##0_);_(&quot;$&quot;* \(#,##0\);_(&quot;$&quot;* &quot;-&quot;??_);_(@_)"/>
    <numFmt numFmtId="169" formatCode="&quot;$&quot;#,,\ &quot;million&quot;"/>
    <numFmt numFmtId="170" formatCode="&quot;$&quot;#,##0.0"/>
    <numFmt numFmtId="171" formatCode="&quot;$&quot;#.0,,\ &quot;million&quot;"/>
    <numFmt numFmtId="172" formatCode="0.0_);\(0.0\)"/>
    <numFmt numFmtId="173" formatCode="0.000"/>
    <numFmt numFmtId="174" formatCode="0.0"/>
    <numFmt numFmtId="175" formatCode="_(* #,##0.0_);_(* \(#,##0.0\);_(* &quot;-&quot;?_);_(@_)"/>
    <numFmt numFmtId="176" formatCode="_(* #,##0.0_);_(* \(#,##0.0\);_(* &quot;-&quot;??_);_(@_)"/>
    <numFmt numFmtId="177" formatCode="_(* #,##0_);_(* \(#,##0\);_(* &quot;-&quot;??_);_(@_)"/>
    <numFmt numFmtId="178" formatCode="&quot;$&quot;#.0\ &quot;million&quot;"/>
  </numFmts>
  <fonts count="57" x14ac:knownFonts="1">
    <font>
      <sz val="10"/>
      <name val="Helv"/>
    </font>
    <font>
      <sz val="10"/>
      <color theme="1"/>
      <name val="Arial"/>
      <family val="2"/>
    </font>
    <font>
      <sz val="10"/>
      <name val="Helv"/>
    </font>
    <font>
      <sz val="10"/>
      <name val="Arial"/>
      <family val="2"/>
    </font>
    <font>
      <sz val="8"/>
      <name val="Arial"/>
      <family val="2"/>
    </font>
    <font>
      <sz val="12"/>
      <name val="Century Gothic"/>
      <family val="2"/>
    </font>
    <font>
      <sz val="12"/>
      <name val="Times New Roman"/>
      <family val="1"/>
    </font>
    <font>
      <b/>
      <sz val="10"/>
      <name val="Arial"/>
      <family val="2"/>
    </font>
    <font>
      <b/>
      <sz val="12"/>
      <name val="Century Gothic"/>
      <family val="2"/>
    </font>
    <font>
      <sz val="10"/>
      <name val="Arial"/>
      <family val="2"/>
    </font>
    <font>
      <b/>
      <i/>
      <sz val="12"/>
      <name val="Century Gothic"/>
      <family val="2"/>
    </font>
    <font>
      <b/>
      <vertAlign val="superscript"/>
      <sz val="12"/>
      <name val="Century Gothic"/>
      <family val="2"/>
    </font>
    <font>
      <sz val="10"/>
      <name val="Arial Unicode MS"/>
      <family val="2"/>
    </font>
    <font>
      <sz val="11"/>
      <color theme="1"/>
      <name val="Calibri"/>
      <family val="2"/>
      <scheme val="minor"/>
    </font>
    <font>
      <sz val="11"/>
      <color theme="1"/>
      <name val="Century Gothic"/>
      <family val="2"/>
    </font>
    <font>
      <b/>
      <sz val="11"/>
      <color theme="1"/>
      <name val="Century Gothic"/>
      <family val="2"/>
    </font>
    <font>
      <i/>
      <sz val="11"/>
      <color theme="1"/>
      <name val="Century Gothic"/>
      <family val="2"/>
    </font>
    <font>
      <b/>
      <u/>
      <sz val="11"/>
      <color theme="1"/>
      <name val="Century Gothic"/>
      <family val="2"/>
    </font>
    <font>
      <u/>
      <sz val="11"/>
      <color theme="1"/>
      <name val="Century Gothic"/>
      <family val="2"/>
    </font>
    <font>
      <b/>
      <i/>
      <sz val="11"/>
      <color theme="1"/>
      <name val="Century Gothic"/>
      <family val="2"/>
    </font>
    <font>
      <b/>
      <sz val="14"/>
      <color theme="1"/>
      <name val="Century Gothic"/>
      <family val="2"/>
    </font>
    <font>
      <sz val="11"/>
      <name val="Century Gothic"/>
      <family val="2"/>
    </font>
    <font>
      <b/>
      <sz val="11"/>
      <name val="Century Gothic"/>
      <family val="2"/>
    </font>
    <font>
      <b/>
      <i/>
      <sz val="11"/>
      <name val="Century Gothic"/>
      <family val="2"/>
    </font>
    <font>
      <vertAlign val="superscript"/>
      <sz val="12"/>
      <name val="Century Gothic"/>
      <family val="2"/>
    </font>
    <font>
      <b/>
      <sz val="12"/>
      <color rgb="FFFF0000"/>
      <name val="Century Gothic"/>
      <family val="2"/>
    </font>
    <font>
      <sz val="10"/>
      <color rgb="FFFF0000"/>
      <name val="Arial"/>
      <family val="2"/>
    </font>
    <font>
      <sz val="12"/>
      <color rgb="FFFF0000"/>
      <name val="Century Gothic"/>
      <family val="2"/>
    </font>
    <font>
      <sz val="9"/>
      <name val="Arial"/>
      <family val="2"/>
    </font>
    <font>
      <u/>
      <sz val="12"/>
      <name val="Century Gothic"/>
      <family val="2"/>
    </font>
    <font>
      <b/>
      <sz val="8"/>
      <name val="Arial"/>
      <family val="2"/>
    </font>
    <font>
      <b/>
      <sz val="12"/>
      <color theme="1"/>
      <name val="Century Gothic"/>
      <family val="2"/>
    </font>
    <font>
      <sz val="12"/>
      <color theme="1"/>
      <name val="Century Gothic"/>
      <family val="2"/>
    </font>
    <font>
      <vertAlign val="superscript"/>
      <sz val="12"/>
      <color theme="1"/>
      <name val="Century Gothic"/>
      <family val="2"/>
    </font>
    <font>
      <b/>
      <vertAlign val="superscript"/>
      <sz val="11"/>
      <name val="Century Gothic"/>
      <family val="2"/>
    </font>
    <font>
      <vertAlign val="superscript"/>
      <sz val="11"/>
      <name val="Century Gothic"/>
      <family val="2"/>
    </font>
    <font>
      <b/>
      <sz val="14"/>
      <name val="Century Gothic"/>
      <family val="2"/>
    </font>
    <font>
      <b/>
      <sz val="10"/>
      <color theme="1"/>
      <name val="Arial"/>
      <family val="2"/>
    </font>
    <font>
      <sz val="12"/>
      <name val="Comic Sans MS"/>
      <family val="4"/>
    </font>
    <font>
      <sz val="12"/>
      <color theme="1"/>
      <name val="Comic Sans MS"/>
      <family val="4"/>
    </font>
    <font>
      <sz val="12"/>
      <name val="Arial"/>
      <family val="2"/>
    </font>
    <font>
      <b/>
      <sz val="12"/>
      <name val="Arial"/>
      <family val="2"/>
    </font>
    <font>
      <b/>
      <sz val="12"/>
      <name val="Comic Sans MS"/>
      <family val="4"/>
    </font>
    <font>
      <b/>
      <sz val="10"/>
      <color theme="1" tint="4.9989318521683403E-2"/>
      <name val="Arial"/>
      <family val="2"/>
    </font>
    <font>
      <sz val="10"/>
      <color theme="1" tint="4.9989318521683403E-2"/>
      <name val="Arial"/>
      <family val="2"/>
    </font>
    <font>
      <b/>
      <u/>
      <sz val="10"/>
      <name val="Arial"/>
      <family val="2"/>
    </font>
    <font>
      <b/>
      <vertAlign val="superscript"/>
      <sz val="10"/>
      <name val="Arial"/>
      <family val="2"/>
    </font>
    <font>
      <b/>
      <u/>
      <vertAlign val="superscript"/>
      <sz val="10"/>
      <name val="Arial"/>
      <family val="2"/>
    </font>
    <font>
      <b/>
      <sz val="10"/>
      <color indexed="10"/>
      <name val="Arial"/>
      <family val="2"/>
    </font>
    <font>
      <b/>
      <sz val="8"/>
      <color indexed="81"/>
      <name val="Tahoma"/>
      <family val="2"/>
    </font>
    <font>
      <sz val="8"/>
      <color indexed="81"/>
      <name val="Tahoma"/>
      <family val="2"/>
    </font>
    <font>
      <sz val="10"/>
      <name val="Arial"/>
      <family val="2"/>
    </font>
    <font>
      <sz val="10"/>
      <name val="Century Gothic"/>
      <family val="2"/>
    </font>
    <font>
      <b/>
      <sz val="10"/>
      <name val="Century Gothic"/>
      <family val="2"/>
    </font>
    <font>
      <b/>
      <u/>
      <sz val="10"/>
      <name val="Century Gothic"/>
      <family val="2"/>
    </font>
    <font>
      <b/>
      <sz val="10"/>
      <color theme="1"/>
      <name val="Century Gothic"/>
      <family val="2"/>
    </font>
    <font>
      <b/>
      <sz val="10"/>
      <color indexed="12"/>
      <name val="Century Gothic"/>
      <family val="2"/>
    </font>
  </fonts>
  <fills count="9">
    <fill>
      <patternFill patternType="none"/>
    </fill>
    <fill>
      <patternFill patternType="gray125"/>
    </fill>
    <fill>
      <patternFill patternType="solid">
        <fgColor rgb="FFFFFFCC"/>
      </patternFill>
    </fill>
    <fill>
      <patternFill patternType="solid">
        <fgColor theme="6"/>
        <bgColor indexed="64"/>
      </patternFill>
    </fill>
    <fill>
      <patternFill patternType="solid">
        <fgColor theme="6" tint="0.39997558519241921"/>
        <bgColor indexed="64"/>
      </patternFill>
    </fill>
    <fill>
      <patternFill patternType="solid">
        <fgColor rgb="FFFFFF00"/>
        <bgColor indexed="64"/>
      </patternFill>
    </fill>
    <fill>
      <patternFill patternType="solid">
        <fgColor indexed="44"/>
        <bgColor indexed="64"/>
      </patternFill>
    </fill>
    <fill>
      <patternFill patternType="solid">
        <fgColor indexed="45"/>
        <bgColor indexed="64"/>
      </patternFill>
    </fill>
    <fill>
      <patternFill patternType="solid">
        <fgColor theme="3" tint="0.79998168889431442"/>
        <bgColor indexed="64"/>
      </patternFill>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right/>
      <top style="thin">
        <color indexed="64"/>
      </top>
      <bottom style="double">
        <color indexed="64"/>
      </bottom>
      <diagonal/>
    </border>
    <border>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medium">
        <color indexed="64"/>
      </top>
      <bottom style="thin">
        <color indexed="64"/>
      </bottom>
      <diagonal/>
    </border>
    <border>
      <left/>
      <right/>
      <top/>
      <bottom style="medium">
        <color indexed="64"/>
      </bottom>
      <diagonal/>
    </border>
    <border>
      <left/>
      <right/>
      <top style="thin">
        <color indexed="64"/>
      </top>
      <bottom style="medium">
        <color indexed="64"/>
      </bottom>
      <diagonal/>
    </border>
  </borders>
  <cellStyleXfs count="18">
    <xf numFmtId="0" fontId="0" fillId="0" borderId="0"/>
    <xf numFmtId="9" fontId="2" fillId="0" borderId="0" applyFont="0" applyFill="0" applyBorder="0" applyAlignment="0" applyProtection="0"/>
    <xf numFmtId="0" fontId="3" fillId="0" borderId="0"/>
    <xf numFmtId="0" fontId="6" fillId="0" borderId="0"/>
    <xf numFmtId="0" fontId="3" fillId="0" borderId="0"/>
    <xf numFmtId="44" fontId="3" fillId="0" borderId="0" applyFont="0" applyFill="0" applyBorder="0" applyAlignment="0" applyProtection="0"/>
    <xf numFmtId="0" fontId="9" fillId="0" borderId="0"/>
    <xf numFmtId="0" fontId="12" fillId="0" borderId="0"/>
    <xf numFmtId="0" fontId="13" fillId="0" borderId="0"/>
    <xf numFmtId="0" fontId="13" fillId="2" borderId="4" applyNumberFormat="0" applyFont="0" applyAlignment="0" applyProtection="0"/>
    <xf numFmtId="0" fontId="9" fillId="0" borderId="0"/>
    <xf numFmtId="44" fontId="9" fillId="0" borderId="0" applyFont="0" applyFill="0" applyBorder="0" applyAlignment="0" applyProtection="0"/>
    <xf numFmtId="0" fontId="3" fillId="0" borderId="0"/>
    <xf numFmtId="0" fontId="3" fillId="0" borderId="0"/>
    <xf numFmtId="43" fontId="2" fillId="0" borderId="0" applyFont="0" applyFill="0" applyBorder="0" applyAlignment="0" applyProtection="0"/>
    <xf numFmtId="0" fontId="2" fillId="0" borderId="0"/>
    <xf numFmtId="43" fontId="13" fillId="0" borderId="0" applyFont="0" applyFill="0" applyBorder="0" applyAlignment="0" applyProtection="0"/>
    <xf numFmtId="0" fontId="51" fillId="0" borderId="0"/>
  </cellStyleXfs>
  <cellXfs count="355">
    <xf numFmtId="0" fontId="0" fillId="0" borderId="0" xfId="0"/>
    <xf numFmtId="0" fontId="4" fillId="0" borderId="0" xfId="2" applyFont="1" applyFill="1"/>
    <xf numFmtId="0" fontId="4" fillId="0" borderId="0" xfId="2" applyFont="1" applyFill="1" applyAlignment="1">
      <alignment horizontal="left"/>
    </xf>
    <xf numFmtId="0" fontId="5" fillId="0" borderId="0" xfId="2" applyFont="1" applyFill="1" applyBorder="1"/>
    <xf numFmtId="0" fontId="5" fillId="0" borderId="0" xfId="2" applyFont="1" applyFill="1" applyBorder="1" applyAlignment="1">
      <alignment horizontal="left"/>
    </xf>
    <xf numFmtId="0" fontId="8" fillId="0" borderId="1" xfId="4" applyFont="1" applyFill="1" applyBorder="1" applyAlignment="1">
      <alignment horizontal="left" wrapText="1"/>
    </xf>
    <xf numFmtId="165" fontId="9" fillId="0" borderId="0" xfId="5" applyNumberFormat="1" applyFont="1" applyBorder="1"/>
    <xf numFmtId="165" fontId="5" fillId="0" borderId="0" xfId="2" applyNumberFormat="1" applyFont="1" applyFill="1" applyBorder="1"/>
    <xf numFmtId="0" fontId="5" fillId="0" borderId="0" xfId="4" applyFont="1" applyFill="1" applyBorder="1" applyAlignment="1">
      <alignment horizontal="right" wrapText="1"/>
    </xf>
    <xf numFmtId="0" fontId="10" fillId="0" borderId="0" xfId="4" applyFont="1" applyFill="1" applyBorder="1" applyAlignment="1">
      <alignment horizontal="left"/>
    </xf>
    <xf numFmtId="0" fontId="5" fillId="0" borderId="0" xfId="4" applyFont="1" applyFill="1" applyBorder="1" applyAlignment="1">
      <alignment horizontal="left" wrapText="1" indent="1"/>
    </xf>
    <xf numFmtId="0" fontId="9" fillId="0" borderId="0" xfId="4" applyFont="1" applyFill="1" applyBorder="1" applyAlignment="1">
      <alignment horizontal="center" wrapText="1"/>
    </xf>
    <xf numFmtId="0" fontId="9" fillId="0" borderId="0" xfId="2" applyFont="1" applyFill="1" applyBorder="1" applyAlignment="1" applyProtection="1">
      <alignment horizontal="center"/>
      <protection locked="0"/>
    </xf>
    <xf numFmtId="0" fontId="8" fillId="3" borderId="0" xfId="4" applyFont="1" applyFill="1" applyBorder="1" applyAlignment="1">
      <alignment horizontal="left" wrapText="1"/>
    </xf>
    <xf numFmtId="0" fontId="9" fillId="0" borderId="0" xfId="6"/>
    <xf numFmtId="0" fontId="5" fillId="0" borderId="0" xfId="6" applyFont="1" applyBorder="1"/>
    <xf numFmtId="0" fontId="8" fillId="0" borderId="0" xfId="6" applyFont="1" applyBorder="1"/>
    <xf numFmtId="0" fontId="7" fillId="0" borderId="0" xfId="6" applyFont="1"/>
    <xf numFmtId="165" fontId="8" fillId="0" borderId="3" xfId="6" applyNumberFormat="1" applyFont="1" applyBorder="1"/>
    <xf numFmtId="165" fontId="8" fillId="0" borderId="2" xfId="6" applyNumberFormat="1" applyFont="1" applyBorder="1"/>
    <xf numFmtId="0" fontId="8" fillId="0" borderId="1" xfId="6" applyFont="1" applyBorder="1"/>
    <xf numFmtId="0" fontId="8" fillId="0" borderId="0" xfId="6" applyFont="1" applyBorder="1" applyAlignment="1">
      <alignment vertical="top"/>
    </xf>
    <xf numFmtId="0" fontId="14" fillId="0" borderId="0" xfId="8" applyFont="1"/>
    <xf numFmtId="0" fontId="15" fillId="0" borderId="0" xfId="8" applyFont="1" applyAlignment="1">
      <alignment horizontal="center"/>
    </xf>
    <xf numFmtId="0" fontId="16" fillId="0" borderId="0" xfId="8" applyFont="1" applyAlignment="1">
      <alignment horizontal="center"/>
    </xf>
    <xf numFmtId="0" fontId="14" fillId="0" borderId="0" xfId="8" applyFont="1" applyAlignment="1">
      <alignment horizontal="center"/>
    </xf>
    <xf numFmtId="0" fontId="15" fillId="0" borderId="0" xfId="8" applyFont="1"/>
    <xf numFmtId="6" fontId="15" fillId="0" borderId="0" xfId="8" applyNumberFormat="1" applyFont="1" applyAlignment="1"/>
    <xf numFmtId="0" fontId="14" fillId="0" borderId="0" xfId="8" applyFont="1" applyAlignment="1">
      <alignment wrapText="1"/>
    </xf>
    <xf numFmtId="0" fontId="15" fillId="3" borderId="0" xfId="8" applyFont="1" applyFill="1" applyAlignment="1">
      <alignment horizontal="center" wrapText="1"/>
    </xf>
    <xf numFmtId="0" fontId="19" fillId="3" borderId="0" xfId="8" applyFont="1" applyFill="1" applyAlignment="1">
      <alignment horizontal="center" wrapText="1"/>
    </xf>
    <xf numFmtId="0" fontId="15" fillId="3" borderId="0" xfId="8" applyFont="1" applyFill="1" applyAlignment="1">
      <alignment wrapText="1"/>
    </xf>
    <xf numFmtId="0" fontId="21" fillId="0" borderId="0" xfId="10" applyFont="1" applyFill="1" applyBorder="1"/>
    <xf numFmtId="165" fontId="21" fillId="0" borderId="0" xfId="10" applyNumberFormat="1" applyFont="1" applyFill="1" applyBorder="1" applyAlignment="1">
      <alignment horizontal="center"/>
    </xf>
    <xf numFmtId="0" fontId="21" fillId="0" borderId="0" xfId="10" applyFont="1" applyFill="1" applyBorder="1" applyAlignment="1">
      <alignment horizontal="center"/>
    </xf>
    <xf numFmtId="0" fontId="21" fillId="0" borderId="0" xfId="3" applyFont="1" applyFill="1" applyBorder="1" applyAlignment="1">
      <alignment horizontal="left"/>
    </xf>
    <xf numFmtId="0" fontId="21" fillId="0" borderId="0" xfId="3" applyFont="1" applyFill="1" applyBorder="1"/>
    <xf numFmtId="165" fontId="21" fillId="0" borderId="0" xfId="10" applyNumberFormat="1" applyFont="1" applyFill="1" applyBorder="1"/>
    <xf numFmtId="0" fontId="22" fillId="0" borderId="0" xfId="3" applyFont="1" applyFill="1" applyBorder="1"/>
    <xf numFmtId="0" fontId="22" fillId="0" borderId="1" xfId="3" applyFont="1" applyFill="1" applyBorder="1" applyAlignment="1">
      <alignment horizontal="left"/>
    </xf>
    <xf numFmtId="0" fontId="22" fillId="4" borderId="0" xfId="3" applyFont="1" applyFill="1" applyBorder="1"/>
    <xf numFmtId="165" fontId="23" fillId="0" borderId="0" xfId="10" applyNumberFormat="1" applyFont="1" applyFill="1" applyBorder="1" applyAlignment="1">
      <alignment horizontal="center"/>
    </xf>
    <xf numFmtId="0" fontId="22" fillId="0" borderId="0" xfId="3" applyFont="1" applyFill="1" applyBorder="1" applyAlignment="1">
      <alignment vertical="top"/>
    </xf>
    <xf numFmtId="166" fontId="21" fillId="0" borderId="0" xfId="1" applyNumberFormat="1" applyFont="1" applyFill="1" applyBorder="1" applyAlignment="1">
      <alignment horizontal="center"/>
    </xf>
    <xf numFmtId="0" fontId="3" fillId="0" borderId="0" xfId="2"/>
    <xf numFmtId="0" fontId="8" fillId="3" borderId="0" xfId="0" applyFont="1" applyFill="1" applyBorder="1" applyAlignment="1" applyProtection="1">
      <alignment horizontal="center"/>
      <protection locked="0"/>
    </xf>
    <xf numFmtId="165" fontId="5" fillId="0" borderId="0" xfId="11" applyNumberFormat="1" applyFont="1" applyBorder="1"/>
    <xf numFmtId="165" fontId="5" fillId="0" borderId="0" xfId="0" applyNumberFormat="1" applyFont="1" applyBorder="1"/>
    <xf numFmtId="165" fontId="8" fillId="0" borderId="2" xfId="0" applyNumberFormat="1" applyFont="1" applyFill="1" applyBorder="1"/>
    <xf numFmtId="0" fontId="5" fillId="0" borderId="0" xfId="0" applyFont="1" applyFill="1" applyBorder="1" applyAlignment="1">
      <alignment horizontal="left"/>
    </xf>
    <xf numFmtId="0" fontId="5" fillId="0" borderId="0" xfId="0" applyFont="1" applyFill="1" applyBorder="1"/>
    <xf numFmtId="0" fontId="4" fillId="0" borderId="0" xfId="0" applyFont="1" applyFill="1"/>
    <xf numFmtId="0" fontId="5" fillId="0" borderId="0" xfId="2" applyFont="1" applyFill="1"/>
    <xf numFmtId="0" fontId="8" fillId="0" borderId="0" xfId="2" applyFont="1" applyFill="1" applyAlignment="1">
      <alignment horizontal="right"/>
    </xf>
    <xf numFmtId="165" fontId="5" fillId="0" borderId="0" xfId="2" applyNumberFormat="1" applyFont="1" applyFill="1"/>
    <xf numFmtId="0" fontId="25" fillId="0" borderId="0" xfId="2" applyFont="1" applyFill="1" applyBorder="1" applyAlignment="1">
      <alignment horizontal="left"/>
    </xf>
    <xf numFmtId="0" fontId="25" fillId="0" borderId="0" xfId="2" applyFont="1" applyFill="1"/>
    <xf numFmtId="165" fontId="26" fillId="0" borderId="0" xfId="5" applyNumberFormat="1" applyFont="1" applyBorder="1"/>
    <xf numFmtId="0" fontId="5" fillId="3" borderId="0" xfId="0" applyFont="1" applyFill="1" applyBorder="1"/>
    <xf numFmtId="0" fontId="5" fillId="3" borderId="0" xfId="0" applyFont="1" applyFill="1" applyBorder="1" applyAlignment="1">
      <alignment horizontal="center"/>
    </xf>
    <xf numFmtId="0" fontId="5" fillId="0" borderId="0" xfId="0" applyFont="1" applyBorder="1"/>
    <xf numFmtId="165" fontId="8" fillId="0" borderId="0" xfId="6" applyNumberFormat="1" applyFont="1" applyBorder="1"/>
    <xf numFmtId="0" fontId="14" fillId="0" borderId="0" xfId="0" applyFont="1" applyFill="1"/>
    <xf numFmtId="6" fontId="14" fillId="0" borderId="0" xfId="0" applyNumberFormat="1" applyFont="1" applyAlignment="1"/>
    <xf numFmtId="6" fontId="16" fillId="0" borderId="0" xfId="0" applyNumberFormat="1" applyFont="1" applyAlignment="1"/>
    <xf numFmtId="6" fontId="15" fillId="0" borderId="0" xfId="0" applyNumberFormat="1" applyFont="1" applyAlignment="1"/>
    <xf numFmtId="6" fontId="15" fillId="0" borderId="0" xfId="0" applyNumberFormat="1" applyFont="1" applyFill="1" applyAlignment="1"/>
    <xf numFmtId="8" fontId="14" fillId="0" borderId="0" xfId="0" applyNumberFormat="1" applyFont="1" applyAlignment="1"/>
    <xf numFmtId="8" fontId="16" fillId="0" borderId="0" xfId="0" applyNumberFormat="1" applyFont="1" applyAlignment="1"/>
    <xf numFmtId="6" fontId="14" fillId="0" borderId="0" xfId="0" applyNumberFormat="1" applyFont="1" applyFill="1" applyAlignment="1"/>
    <xf numFmtId="6" fontId="18" fillId="0" borderId="0" xfId="0" applyNumberFormat="1" applyFont="1" applyAlignment="1"/>
    <xf numFmtId="6" fontId="17" fillId="0" borderId="0" xfId="0" applyNumberFormat="1" applyFont="1" applyAlignment="1"/>
    <xf numFmtId="0" fontId="5" fillId="0" borderId="0" xfId="2" applyFont="1"/>
    <xf numFmtId="0" fontId="5" fillId="0" borderId="0" xfId="2" applyFont="1" applyBorder="1"/>
    <xf numFmtId="0" fontId="8" fillId="0" borderId="0" xfId="2" applyFont="1" applyBorder="1"/>
    <xf numFmtId="168" fontId="8" fillId="0" borderId="2" xfId="5" applyNumberFormat="1" applyFont="1" applyFill="1" applyBorder="1"/>
    <xf numFmtId="0" fontId="8" fillId="0" borderId="1" xfId="2" applyFont="1" applyFill="1" applyBorder="1"/>
    <xf numFmtId="6" fontId="5" fillId="0" borderId="0" xfId="2" applyNumberFormat="1" applyFont="1"/>
    <xf numFmtId="6" fontId="5" fillId="0" borderId="0" xfId="2" applyNumberFormat="1" applyFont="1" applyFill="1"/>
    <xf numFmtId="168" fontId="5" fillId="0" borderId="0" xfId="5" applyNumberFormat="1" applyFont="1" applyFill="1" applyBorder="1"/>
    <xf numFmtId="0" fontId="5" fillId="0" borderId="0" xfId="2" applyFont="1" applyFill="1" applyBorder="1" applyAlignment="1">
      <alignment horizontal="left" indent="1"/>
    </xf>
    <xf numFmtId="0" fontId="27" fillId="0" borderId="0" xfId="2" applyFont="1"/>
    <xf numFmtId="0" fontId="8" fillId="3" borderId="0" xfId="2" applyFont="1" applyFill="1" applyBorder="1" applyAlignment="1">
      <alignment horizontal="center"/>
    </xf>
    <xf numFmtId="0" fontId="8" fillId="3" borderId="0" xfId="2" applyFont="1" applyFill="1" applyBorder="1"/>
    <xf numFmtId="167" fontId="5" fillId="0" borderId="0" xfId="2" applyNumberFormat="1" applyFont="1"/>
    <xf numFmtId="169" fontId="5" fillId="0" borderId="0" xfId="2" applyNumberFormat="1" applyFont="1"/>
    <xf numFmtId="165" fontId="22" fillId="0" borderId="2" xfId="0" applyNumberFormat="1" applyFont="1" applyBorder="1" applyAlignment="1"/>
    <xf numFmtId="165" fontId="28" fillId="0" borderId="0" xfId="2" applyNumberFormat="1" applyFont="1" applyFill="1"/>
    <xf numFmtId="165" fontId="3" fillId="0" borderId="0" xfId="2" applyNumberFormat="1" applyFont="1" applyFill="1"/>
    <xf numFmtId="170" fontId="4" fillId="0" borderId="0" xfId="2" applyNumberFormat="1" applyFont="1" applyFill="1"/>
    <xf numFmtId="0" fontId="4" fillId="0" borderId="0" xfId="3" applyFont="1" applyFill="1"/>
    <xf numFmtId="0" fontId="5" fillId="0" borderId="0" xfId="3" applyFont="1" applyFill="1"/>
    <xf numFmtId="165" fontId="5" fillId="0" borderId="0" xfId="3" applyNumberFormat="1" applyFont="1" applyFill="1"/>
    <xf numFmtId="0" fontId="30" fillId="0" borderId="0" xfId="3" applyFont="1" applyFill="1"/>
    <xf numFmtId="165" fontId="8" fillId="0" borderId="3" xfId="3" applyNumberFormat="1" applyFont="1" applyFill="1" applyBorder="1"/>
    <xf numFmtId="165" fontId="8" fillId="0" borderId="2" xfId="3" applyNumberFormat="1" applyFont="1" applyFill="1" applyBorder="1"/>
    <xf numFmtId="0" fontId="8" fillId="0" borderId="1" xfId="3" applyFont="1" applyFill="1" applyBorder="1" applyAlignment="1">
      <alignment horizontal="left"/>
    </xf>
    <xf numFmtId="0" fontId="5" fillId="0" borderId="5" xfId="3" applyFont="1" applyFill="1" applyBorder="1"/>
    <xf numFmtId="0" fontId="5" fillId="0" borderId="0" xfId="3" applyFont="1" applyFill="1" applyBorder="1"/>
    <xf numFmtId="165" fontId="5" fillId="0" borderId="0" xfId="3" applyNumberFormat="1" applyFont="1" applyFill="1" applyBorder="1"/>
    <xf numFmtId="165" fontId="5" fillId="0" borderId="0" xfId="2" quotePrefix="1" applyNumberFormat="1" applyFont="1" applyAlignment="1">
      <alignment horizontal="center"/>
    </xf>
    <xf numFmtId="165" fontId="5" fillId="0" borderId="0" xfId="2" applyNumberFormat="1" applyFont="1"/>
    <xf numFmtId="0" fontId="4" fillId="0" borderId="0" xfId="3" applyFont="1" applyFill="1" applyAlignment="1">
      <alignment horizontal="center"/>
    </xf>
    <xf numFmtId="0" fontId="5" fillId="3" borderId="0" xfId="3" applyFont="1" applyFill="1" applyBorder="1" applyAlignment="1">
      <alignment horizontal="center"/>
    </xf>
    <xf numFmtId="0" fontId="5" fillId="0" borderId="0" xfId="2" applyFont="1" applyFill="1" applyAlignment="1">
      <alignment wrapText="1"/>
    </xf>
    <xf numFmtId="0" fontId="5" fillId="0" borderId="0" xfId="2" applyFont="1" applyFill="1" applyAlignment="1">
      <alignment horizontal="left" vertical="top"/>
    </xf>
    <xf numFmtId="0" fontId="5" fillId="0" borderId="0" xfId="3" applyFont="1" applyFill="1" applyAlignment="1">
      <alignment horizontal="left"/>
    </xf>
    <xf numFmtId="0" fontId="13" fillId="0" borderId="0" xfId="8"/>
    <xf numFmtId="0" fontId="21" fillId="0" borderId="0" xfId="3" applyFont="1" applyFill="1" applyBorder="1" applyAlignment="1">
      <alignment horizontal="left" vertical="top" wrapText="1"/>
    </xf>
    <xf numFmtId="0" fontId="31" fillId="0" borderId="0" xfId="8" applyFont="1"/>
    <xf numFmtId="165" fontId="32" fillId="0" borderId="0" xfId="8" applyNumberFormat="1" applyFont="1" applyBorder="1"/>
    <xf numFmtId="0" fontId="32" fillId="0" borderId="0" xfId="8" applyFont="1"/>
    <xf numFmtId="165" fontId="32" fillId="0" borderId="6" xfId="8" applyNumberFormat="1" applyFont="1" applyBorder="1"/>
    <xf numFmtId="165" fontId="32" fillId="0" borderId="0" xfId="8" applyNumberFormat="1" applyFont="1"/>
    <xf numFmtId="6" fontId="32" fillId="0" borderId="0" xfId="8" applyNumberFormat="1" applyFont="1"/>
    <xf numFmtId="6" fontId="32" fillId="0" borderId="0" xfId="8" applyNumberFormat="1" applyFont="1" applyAlignment="1"/>
    <xf numFmtId="165" fontId="32" fillId="0" borderId="0" xfId="8" applyNumberFormat="1" applyFont="1" applyAlignment="1"/>
    <xf numFmtId="0" fontId="32" fillId="0" borderId="0" xfId="8" applyFont="1" applyAlignment="1"/>
    <xf numFmtId="0" fontId="8" fillId="3" borderId="0" xfId="12" applyFont="1" applyFill="1" applyBorder="1" applyAlignment="1">
      <alignment horizontal="center"/>
    </xf>
    <xf numFmtId="0" fontId="8" fillId="3" borderId="0" xfId="12" applyFont="1" applyFill="1" applyBorder="1"/>
    <xf numFmtId="0" fontId="31" fillId="0" borderId="0" xfId="8" applyFont="1"/>
    <xf numFmtId="166" fontId="13" fillId="0" borderId="0" xfId="1" applyNumberFormat="1" applyFont="1"/>
    <xf numFmtId="164" fontId="22" fillId="4" borderId="0" xfId="5" applyNumberFormat="1" applyFont="1" applyFill="1" applyBorder="1" applyAlignment="1">
      <alignment horizontal="center"/>
    </xf>
    <xf numFmtId="0" fontId="22" fillId="4" borderId="0" xfId="5" applyNumberFormat="1" applyFont="1" applyFill="1" applyBorder="1" applyAlignment="1">
      <alignment horizontal="center"/>
    </xf>
    <xf numFmtId="165" fontId="21" fillId="0" borderId="0" xfId="0" applyNumberFormat="1" applyFont="1" applyFill="1" applyBorder="1" applyAlignment="1">
      <alignment horizontal="center"/>
    </xf>
    <xf numFmtId="165" fontId="21" fillId="0" borderId="0" xfId="0" applyNumberFormat="1" applyFont="1" applyFill="1" applyBorder="1" applyAlignment="1"/>
    <xf numFmtId="3" fontId="21" fillId="0" borderId="0" xfId="0" applyNumberFormat="1" applyFont="1" applyFill="1" applyBorder="1" applyAlignment="1"/>
    <xf numFmtId="6" fontId="22" fillId="0" borderId="2" xfId="0" applyNumberFormat="1" applyFont="1" applyFill="1" applyBorder="1" applyAlignment="1">
      <alignment horizontal="center"/>
    </xf>
    <xf numFmtId="6" fontId="22" fillId="0" borderId="2" xfId="0" applyNumberFormat="1" applyFont="1" applyFill="1" applyBorder="1" applyAlignment="1"/>
    <xf numFmtId="0" fontId="21" fillId="0" borderId="0" xfId="0" applyFont="1" applyFill="1" applyBorder="1"/>
    <xf numFmtId="0" fontId="21" fillId="0" borderId="0" xfId="0" applyFont="1" applyFill="1" applyBorder="1" applyAlignment="1">
      <alignment horizontal="center"/>
    </xf>
    <xf numFmtId="167" fontId="21" fillId="0" borderId="0" xfId="10" applyNumberFormat="1" applyFont="1" applyFill="1" applyBorder="1" applyAlignment="1">
      <alignment horizontal="left"/>
    </xf>
    <xf numFmtId="165" fontId="22" fillId="0" borderId="0" xfId="10" applyNumberFormat="1" applyFont="1" applyFill="1" applyBorder="1" applyAlignment="1">
      <alignment horizontal="left"/>
    </xf>
    <xf numFmtId="171" fontId="21" fillId="0" borderId="0" xfId="10" applyNumberFormat="1" applyFont="1" applyFill="1" applyBorder="1" applyAlignment="1">
      <alignment horizontal="center"/>
    </xf>
    <xf numFmtId="0" fontId="21" fillId="0" borderId="0" xfId="13" applyFont="1" applyBorder="1"/>
    <xf numFmtId="165" fontId="21" fillId="0" borderId="0" xfId="13" applyNumberFormat="1" applyFont="1" applyFill="1" applyBorder="1"/>
    <xf numFmtId="0" fontId="21" fillId="0" borderId="0" xfId="13" applyFont="1" applyFill="1" applyBorder="1" applyAlignment="1">
      <alignment wrapText="1"/>
    </xf>
    <xf numFmtId="0" fontId="22" fillId="0" borderId="0" xfId="13" applyFont="1" applyBorder="1" applyAlignment="1">
      <alignment wrapText="1"/>
    </xf>
    <xf numFmtId="0" fontId="21" fillId="0" borderId="0" xfId="13" applyFont="1" applyBorder="1" applyAlignment="1"/>
    <xf numFmtId="165" fontId="22" fillId="0" borderId="3" xfId="13" applyNumberFormat="1" applyFont="1" applyFill="1" applyBorder="1"/>
    <xf numFmtId="165" fontId="22" fillId="0" borderId="2" xfId="13" applyNumberFormat="1" applyFont="1" applyFill="1" applyBorder="1"/>
    <xf numFmtId="0" fontId="22" fillId="0" borderId="5" xfId="13" applyFont="1" applyBorder="1" applyAlignment="1">
      <alignment wrapText="1"/>
    </xf>
    <xf numFmtId="165" fontId="21" fillId="0" borderId="0" xfId="5" applyNumberFormat="1" applyFont="1" applyFill="1" applyBorder="1"/>
    <xf numFmtId="165" fontId="22" fillId="0" borderId="2" xfId="5" applyNumberFormat="1" applyFont="1" applyFill="1" applyBorder="1"/>
    <xf numFmtId="0" fontId="21" fillId="0" borderId="2" xfId="13" applyFont="1" applyFill="1" applyBorder="1" applyAlignment="1">
      <alignment wrapText="1"/>
    </xf>
    <xf numFmtId="0" fontId="22" fillId="0" borderId="1" xfId="13" applyFont="1" applyBorder="1" applyAlignment="1">
      <alignment wrapText="1"/>
    </xf>
    <xf numFmtId="165" fontId="21" fillId="0" borderId="0" xfId="13" applyNumberFormat="1" applyFont="1" applyFill="1" applyBorder="1" applyAlignment="1">
      <alignment wrapText="1"/>
    </xf>
    <xf numFmtId="0" fontId="22" fillId="0" borderId="0" xfId="13" applyFont="1" applyFill="1" applyBorder="1" applyAlignment="1">
      <alignment wrapText="1"/>
    </xf>
    <xf numFmtId="165" fontId="23" fillId="0" borderId="0" xfId="13" applyNumberFormat="1" applyFont="1" applyFill="1" applyBorder="1"/>
    <xf numFmtId="0" fontId="23" fillId="0" borderId="0" xfId="13" applyFont="1" applyFill="1" applyBorder="1" applyAlignment="1">
      <alignment horizontal="right" wrapText="1"/>
    </xf>
    <xf numFmtId="0" fontId="21" fillId="0" borderId="0" xfId="13" applyFont="1" applyBorder="1" applyAlignment="1">
      <alignment horizontal="center"/>
    </xf>
    <xf numFmtId="0" fontId="22" fillId="4" borderId="0" xfId="13" applyNumberFormat="1" applyFont="1" applyFill="1" applyBorder="1" applyAlignment="1">
      <alignment horizontal="center"/>
    </xf>
    <xf numFmtId="0" fontId="22" fillId="4" borderId="0" xfId="13" applyFont="1" applyFill="1" applyBorder="1" applyAlignment="1">
      <alignment horizontal="center" wrapText="1"/>
    </xf>
    <xf numFmtId="9" fontId="21" fillId="0" borderId="0" xfId="1" applyFont="1" applyFill="1" applyBorder="1"/>
    <xf numFmtId="0" fontId="22" fillId="4" borderId="0" xfId="0" applyFont="1" applyFill="1" applyBorder="1" applyAlignment="1">
      <alignment wrapText="1"/>
    </xf>
    <xf numFmtId="0" fontId="22" fillId="4" borderId="0" xfId="0" applyFont="1" applyFill="1" applyBorder="1" applyAlignment="1">
      <alignment horizontal="center"/>
    </xf>
    <xf numFmtId="0" fontId="21" fillId="0" borderId="0" xfId="0" applyFont="1" applyBorder="1" applyAlignment="1">
      <alignment wrapText="1"/>
    </xf>
    <xf numFmtId="165" fontId="21" fillId="0" borderId="0" xfId="0" applyNumberFormat="1" applyFont="1" applyBorder="1" applyAlignment="1"/>
    <xf numFmtId="0" fontId="22" fillId="0" borderId="1" xfId="0" applyFont="1" applyBorder="1" applyAlignment="1">
      <alignment wrapText="1"/>
    </xf>
    <xf numFmtId="0" fontId="36" fillId="0" borderId="0" xfId="0" applyFont="1" applyBorder="1" applyAlignment="1"/>
    <xf numFmtId="0" fontId="22" fillId="0" borderId="0" xfId="0" applyFont="1" applyFill="1" applyBorder="1" applyAlignment="1">
      <alignment wrapText="1"/>
    </xf>
    <xf numFmtId="172" fontId="38" fillId="0" borderId="0" xfId="15" applyNumberFormat="1" applyFont="1"/>
    <xf numFmtId="172" fontId="39" fillId="0" borderId="0" xfId="15" applyNumberFormat="1" applyFont="1"/>
    <xf numFmtId="172" fontId="39" fillId="0" borderId="0" xfId="15" applyNumberFormat="1" applyFont="1" applyFill="1"/>
    <xf numFmtId="173" fontId="38" fillId="0" borderId="0" xfId="15" applyNumberFormat="1" applyFont="1"/>
    <xf numFmtId="173" fontId="38" fillId="0" borderId="0" xfId="15" applyNumberFormat="1" applyFont="1" applyAlignment="1">
      <alignment horizontal="center"/>
    </xf>
    <xf numFmtId="172" fontId="40" fillId="0" borderId="0" xfId="15" applyNumberFormat="1" applyFont="1" applyFill="1"/>
    <xf numFmtId="172" fontId="40" fillId="0" borderId="0" xfId="15" applyNumberFormat="1" applyFont="1"/>
    <xf numFmtId="172" fontId="40" fillId="0" borderId="0" xfId="15" applyNumberFormat="1" applyFont="1" applyFill="1" applyBorder="1"/>
    <xf numFmtId="172" fontId="40" fillId="0" borderId="0" xfId="15" applyNumberFormat="1" applyFont="1" applyFill="1" applyAlignment="1">
      <alignment wrapText="1"/>
    </xf>
    <xf numFmtId="172" fontId="40" fillId="0" borderId="0" xfId="15" applyNumberFormat="1" applyFont="1" applyAlignment="1">
      <alignment wrapText="1"/>
    </xf>
    <xf numFmtId="172" fontId="40" fillId="0" borderId="0" xfId="15" applyNumberFormat="1" applyFont="1" applyFill="1" applyBorder="1" applyAlignment="1">
      <alignment wrapText="1"/>
    </xf>
    <xf numFmtId="172" fontId="3" fillId="0" borderId="0" xfId="15" applyNumberFormat="1" applyFont="1"/>
    <xf numFmtId="172" fontId="1" fillId="0" borderId="0" xfId="15" applyNumberFormat="1" applyFont="1"/>
    <xf numFmtId="164" fontId="41" fillId="0" borderId="0" xfId="15" applyNumberFormat="1" applyFont="1" applyFill="1" applyBorder="1" applyAlignment="1">
      <alignment horizontal="center" wrapText="1"/>
    </xf>
    <xf numFmtId="164" fontId="37" fillId="0" borderId="0" xfId="15" applyNumberFormat="1" applyFont="1" applyFill="1" applyBorder="1" applyAlignment="1">
      <alignment horizontal="center" wrapText="1"/>
    </xf>
    <xf numFmtId="172" fontId="42" fillId="0" borderId="0" xfId="15" applyNumberFormat="1" applyFont="1" applyBorder="1"/>
    <xf numFmtId="174" fontId="37" fillId="0" borderId="0" xfId="15" applyNumberFormat="1" applyFont="1" applyFill="1" applyBorder="1" applyAlignment="1">
      <alignment horizontal="center" wrapText="1"/>
    </xf>
    <xf numFmtId="175" fontId="37" fillId="0" borderId="8" xfId="15" applyNumberFormat="1" applyFont="1" applyFill="1" applyBorder="1"/>
    <xf numFmtId="175" fontId="43" fillId="0" borderId="8" xfId="15" applyNumberFormat="1" applyFont="1" applyFill="1" applyBorder="1"/>
    <xf numFmtId="175" fontId="7" fillId="0" borderId="8" xfId="15" applyNumberFormat="1" applyFont="1" applyFill="1" applyBorder="1"/>
    <xf numFmtId="175" fontId="7" fillId="0" borderId="9" xfId="15" applyNumberFormat="1" applyFont="1" applyFill="1" applyBorder="1" applyAlignment="1">
      <alignment horizontal="center"/>
    </xf>
    <xf numFmtId="175" fontId="7" fillId="0" borderId="9" xfId="15" applyNumberFormat="1" applyFont="1" applyFill="1" applyBorder="1"/>
    <xf numFmtId="175" fontId="7" fillId="0" borderId="10" xfId="15" applyNumberFormat="1" applyFont="1" applyFill="1" applyBorder="1"/>
    <xf numFmtId="175" fontId="7" fillId="0" borderId="10" xfId="15" applyNumberFormat="1" applyFont="1" applyBorder="1"/>
    <xf numFmtId="172" fontId="7" fillId="0" borderId="11" xfId="15" applyNumberFormat="1" applyFont="1" applyBorder="1" applyAlignment="1">
      <alignment horizontal="right"/>
    </xf>
    <xf numFmtId="172" fontId="38" fillId="0" borderId="0" xfId="15" applyNumberFormat="1" applyFont="1" applyBorder="1"/>
    <xf numFmtId="174" fontId="37" fillId="0" borderId="0" xfId="15" applyNumberFormat="1" applyFont="1" applyFill="1" applyBorder="1" applyAlignment="1" applyProtection="1">
      <alignment horizontal="center" wrapText="1"/>
    </xf>
    <xf numFmtId="175" fontId="1" fillId="0" borderId="12" xfId="15" applyNumberFormat="1" applyFont="1" applyFill="1" applyBorder="1"/>
    <xf numFmtId="175" fontId="44" fillId="0" borderId="12" xfId="15" applyNumberFormat="1" applyFont="1" applyFill="1" applyBorder="1"/>
    <xf numFmtId="175" fontId="3" fillId="0" borderId="12" xfId="15" applyNumberFormat="1" applyFont="1" applyFill="1" applyBorder="1"/>
    <xf numFmtId="175" fontId="3" fillId="0" borderId="13" xfId="15" applyNumberFormat="1" applyFont="1" applyFill="1" applyBorder="1"/>
    <xf numFmtId="175" fontId="3" fillId="0" borderId="13" xfId="15" applyNumberFormat="1" applyFont="1" applyBorder="1"/>
    <xf numFmtId="172" fontId="3" fillId="0" borderId="14" xfId="15" applyNumberFormat="1" applyFont="1" applyFill="1" applyBorder="1" applyAlignment="1"/>
    <xf numFmtId="174" fontId="37" fillId="0" borderId="0" xfId="15" applyNumberFormat="1" applyFont="1" applyFill="1" applyBorder="1" applyAlignment="1" applyProtection="1">
      <alignment horizontal="center" wrapText="1"/>
      <protection locked="0"/>
    </xf>
    <xf numFmtId="175" fontId="1" fillId="0" borderId="15" xfId="15" applyNumberFormat="1" applyFont="1" applyFill="1" applyBorder="1"/>
    <xf numFmtId="175" fontId="44" fillId="0" borderId="15" xfId="15" applyNumberFormat="1" applyFont="1" applyFill="1" applyBorder="1"/>
    <xf numFmtId="175" fontId="3" fillId="0" borderId="15" xfId="15" applyNumberFormat="1" applyFont="1" applyFill="1" applyBorder="1"/>
    <xf numFmtId="175" fontId="3" fillId="0" borderId="1" xfId="15" applyNumberFormat="1" applyFont="1" applyFill="1" applyBorder="1"/>
    <xf numFmtId="175" fontId="3" fillId="0" borderId="15" xfId="15" applyNumberFormat="1" applyFont="1" applyBorder="1"/>
    <xf numFmtId="172" fontId="3" fillId="0" borderId="16" xfId="15" applyNumberFormat="1" applyFont="1" applyFill="1" applyBorder="1" applyAlignment="1"/>
    <xf numFmtId="175" fontId="37" fillId="0" borderId="15" xfId="15" applyNumberFormat="1" applyFont="1" applyFill="1" applyBorder="1" applyAlignment="1">
      <alignment horizontal="center" wrapText="1"/>
    </xf>
    <xf numFmtId="175" fontId="43" fillId="0" borderId="15" xfId="15" applyNumberFormat="1" applyFont="1" applyFill="1" applyBorder="1" applyAlignment="1">
      <alignment horizontal="center" wrapText="1"/>
    </xf>
    <xf numFmtId="175" fontId="7" fillId="0" borderId="15" xfId="15" applyNumberFormat="1" applyFont="1" applyFill="1" applyBorder="1" applyAlignment="1">
      <alignment horizontal="center" wrapText="1"/>
    </xf>
    <xf numFmtId="175" fontId="7" fillId="0" borderId="17" xfId="15" applyNumberFormat="1" applyFont="1" applyFill="1" applyBorder="1"/>
    <xf numFmtId="175" fontId="7" fillId="0" borderId="18" xfId="15" applyNumberFormat="1" applyFont="1" applyFill="1" applyBorder="1"/>
    <xf numFmtId="175" fontId="7" fillId="0" borderId="18" xfId="15" applyNumberFormat="1" applyFont="1" applyBorder="1"/>
    <xf numFmtId="172" fontId="45" fillId="0" borderId="19" xfId="15" applyNumberFormat="1" applyFont="1" applyFill="1" applyBorder="1" applyAlignment="1">
      <alignment horizontal="center"/>
    </xf>
    <xf numFmtId="175" fontId="37" fillId="5" borderId="20" xfId="15" applyNumberFormat="1" applyFont="1" applyFill="1" applyBorder="1" applyAlignment="1">
      <alignment horizontal="right"/>
    </xf>
    <xf numFmtId="175" fontId="43" fillId="6" borderId="20" xfId="15" applyNumberFormat="1" applyFont="1" applyFill="1" applyBorder="1" applyAlignment="1">
      <alignment horizontal="right"/>
    </xf>
    <xf numFmtId="175" fontId="7" fillId="6" borderId="20" xfId="15" applyNumberFormat="1" applyFont="1" applyFill="1" applyBorder="1" applyAlignment="1">
      <alignment horizontal="right"/>
    </xf>
    <xf numFmtId="175" fontId="7" fillId="6" borderId="8" xfId="15" applyNumberFormat="1" applyFont="1" applyFill="1" applyBorder="1"/>
    <xf numFmtId="175" fontId="7" fillId="6" borderId="10" xfId="15" applyNumberFormat="1" applyFont="1" applyFill="1" applyBorder="1"/>
    <xf numFmtId="172" fontId="7" fillId="6" borderId="21" xfId="15" applyNumberFormat="1" applyFont="1" applyFill="1" applyBorder="1" applyAlignment="1">
      <alignment horizontal="right"/>
    </xf>
    <xf numFmtId="175" fontId="37" fillId="5" borderId="22" xfId="15" applyNumberFormat="1" applyFont="1" applyFill="1" applyBorder="1"/>
    <xf numFmtId="175" fontId="43" fillId="7" borderId="22" xfId="15" applyNumberFormat="1" applyFont="1" applyFill="1" applyBorder="1"/>
    <xf numFmtId="175" fontId="7" fillId="7" borderId="22" xfId="15" applyNumberFormat="1" applyFont="1" applyFill="1" applyBorder="1"/>
    <xf numFmtId="175" fontId="7" fillId="7" borderId="23" xfId="15" applyNumberFormat="1" applyFont="1" applyFill="1" applyBorder="1"/>
    <xf numFmtId="172" fontId="7" fillId="7" borderId="24" xfId="15" applyNumberFormat="1" applyFont="1" applyFill="1" applyBorder="1" applyAlignment="1">
      <alignment horizontal="right"/>
    </xf>
    <xf numFmtId="175" fontId="1" fillId="5" borderId="25" xfId="15" applyNumberFormat="1" applyFont="1" applyFill="1" applyBorder="1" applyProtection="1">
      <protection locked="0"/>
    </xf>
    <xf numFmtId="175" fontId="44" fillId="0" borderId="25" xfId="15" applyNumberFormat="1" applyFont="1" applyFill="1" applyBorder="1" applyProtection="1">
      <protection locked="0"/>
    </xf>
    <xf numFmtId="175" fontId="3" fillId="0" borderId="25" xfId="15" applyNumberFormat="1" applyFont="1" applyFill="1" applyBorder="1"/>
    <xf numFmtId="175" fontId="3" fillId="0" borderId="13" xfId="15" quotePrefix="1" applyNumberFormat="1" applyFont="1" applyFill="1" applyBorder="1" applyAlignment="1">
      <alignment horizontal="right"/>
    </xf>
    <xf numFmtId="175" fontId="3" fillId="0" borderId="13" xfId="15" quotePrefix="1" applyNumberFormat="1" applyFont="1" applyBorder="1" applyAlignment="1">
      <alignment horizontal="right"/>
    </xf>
    <xf numFmtId="172" fontId="7" fillId="0" borderId="16" xfId="15" applyNumberFormat="1" applyFont="1" applyFill="1" applyBorder="1"/>
    <xf numFmtId="175" fontId="1" fillId="5" borderId="15" xfId="15" applyNumberFormat="1" applyFont="1" applyFill="1" applyBorder="1" applyProtection="1">
      <protection locked="0"/>
    </xf>
    <xf numFmtId="175" fontId="44" fillId="0" borderId="15" xfId="15" applyNumberFormat="1" applyFont="1" applyFill="1" applyBorder="1" applyProtection="1">
      <protection locked="0"/>
    </xf>
    <xf numFmtId="175" fontId="7" fillId="0" borderId="26" xfId="15" applyNumberFormat="1" applyFont="1" applyFill="1" applyBorder="1"/>
    <xf numFmtId="175" fontId="7" fillId="0" borderId="26" xfId="15" applyNumberFormat="1" applyFont="1" applyBorder="1"/>
    <xf numFmtId="172" fontId="45" fillId="0" borderId="27" xfId="15" applyNumberFormat="1" applyFont="1" applyFill="1" applyBorder="1" applyAlignment="1">
      <alignment horizontal="center"/>
    </xf>
    <xf numFmtId="44" fontId="41" fillId="0" borderId="0" xfId="5" applyFont="1" applyFill="1" applyBorder="1" applyAlignment="1">
      <alignment horizontal="center" wrapText="1"/>
    </xf>
    <xf numFmtId="172" fontId="7" fillId="0" borderId="21" xfId="15" applyNumberFormat="1" applyFont="1" applyFill="1" applyBorder="1" applyAlignment="1">
      <alignment horizontal="right"/>
    </xf>
    <xf numFmtId="175" fontId="37" fillId="5" borderId="28" xfId="15" applyNumberFormat="1" applyFont="1" applyFill="1" applyBorder="1"/>
    <xf numFmtId="175" fontId="43" fillId="0" borderId="28" xfId="15" applyNumberFormat="1" applyFont="1" applyFill="1" applyBorder="1"/>
    <xf numFmtId="175" fontId="7" fillId="0" borderId="28" xfId="15" applyNumberFormat="1" applyFont="1" applyFill="1" applyBorder="1"/>
    <xf numFmtId="175" fontId="7" fillId="0" borderId="29" xfId="15" applyNumberFormat="1" applyFont="1" applyFill="1" applyBorder="1"/>
    <xf numFmtId="172" fontId="7" fillId="0" borderId="24" xfId="15" applyNumberFormat="1" applyFont="1" applyFill="1" applyBorder="1" applyAlignment="1">
      <alignment horizontal="right"/>
    </xf>
    <xf numFmtId="175" fontId="1" fillId="0" borderId="15" xfId="15" applyNumberFormat="1" applyFont="1" applyFill="1" applyBorder="1" applyProtection="1">
      <protection locked="0"/>
    </xf>
    <xf numFmtId="172" fontId="3" fillId="0" borderId="14" xfId="15" quotePrefix="1" applyNumberFormat="1" applyFont="1" applyFill="1" applyBorder="1" applyAlignment="1">
      <alignment horizontal="left"/>
    </xf>
    <xf numFmtId="172" fontId="3" fillId="0" borderId="16" xfId="15" quotePrefix="1" applyNumberFormat="1" applyFont="1" applyFill="1" applyBorder="1" applyAlignment="1">
      <alignment horizontal="left"/>
    </xf>
    <xf numFmtId="175" fontId="37" fillId="0" borderId="18" xfId="15" applyNumberFormat="1" applyFont="1" applyFill="1" applyBorder="1" applyAlignment="1">
      <alignment horizontal="center" wrapText="1"/>
    </xf>
    <xf numFmtId="175" fontId="43" fillId="0" borderId="18" xfId="15" applyNumberFormat="1" applyFont="1" applyFill="1" applyBorder="1" applyAlignment="1">
      <alignment horizontal="center" wrapText="1"/>
    </xf>
    <xf numFmtId="175" fontId="7" fillId="0" borderId="18" xfId="15" applyNumberFormat="1" applyFont="1" applyFill="1" applyBorder="1" applyAlignment="1">
      <alignment horizontal="center" wrapText="1"/>
    </xf>
    <xf numFmtId="175" fontId="3" fillId="0" borderId="17" xfId="15" applyNumberFormat="1" applyFont="1" applyFill="1" applyBorder="1"/>
    <xf numFmtId="175" fontId="3" fillId="0" borderId="26" xfId="15" applyNumberFormat="1" applyFont="1" applyFill="1" applyBorder="1"/>
    <xf numFmtId="175" fontId="3" fillId="0" borderId="26" xfId="15" applyNumberFormat="1" applyFont="1" applyBorder="1"/>
    <xf numFmtId="172" fontId="7" fillId="0" borderId="27" xfId="15" applyNumberFormat="1" applyFont="1" applyFill="1" applyBorder="1"/>
    <xf numFmtId="172" fontId="42" fillId="0" borderId="7" xfId="15" applyNumberFormat="1" applyFont="1" applyBorder="1"/>
    <xf numFmtId="175" fontId="1" fillId="5" borderId="30" xfId="15" applyNumberFormat="1" applyFont="1" applyFill="1" applyBorder="1"/>
    <xf numFmtId="175" fontId="44" fillId="0" borderId="30" xfId="15" applyNumberFormat="1" applyFont="1" applyFill="1" applyBorder="1"/>
    <xf numFmtId="175" fontId="3" fillId="0" borderId="30" xfId="15" applyNumberFormat="1" applyFont="1" applyFill="1" applyBorder="1"/>
    <xf numFmtId="175" fontId="3" fillId="0" borderId="31" xfId="15" applyNumberFormat="1" applyFont="1" applyFill="1" applyBorder="1"/>
    <xf numFmtId="175" fontId="3" fillId="0" borderId="31" xfId="15" applyNumberFormat="1" applyFont="1" applyBorder="1"/>
    <xf numFmtId="172" fontId="3" fillId="0" borderId="14" xfId="15" applyNumberFormat="1" applyFont="1" applyFill="1" applyBorder="1" applyAlignment="1">
      <alignment horizontal="right"/>
    </xf>
    <xf numFmtId="172" fontId="38" fillId="0" borderId="0" xfId="15" applyNumberFormat="1" applyFont="1" applyFill="1" applyBorder="1"/>
    <xf numFmtId="175" fontId="1" fillId="0" borderId="25" xfId="15" applyNumberFormat="1" applyFont="1" applyFill="1" applyBorder="1" applyProtection="1">
      <protection locked="0"/>
    </xf>
    <xf numFmtId="172" fontId="3" fillId="0" borderId="14" xfId="15" applyNumberFormat="1" applyFont="1" applyFill="1" applyBorder="1"/>
    <xf numFmtId="172" fontId="3" fillId="0" borderId="16" xfId="15" applyNumberFormat="1" applyFont="1" applyFill="1" applyBorder="1"/>
    <xf numFmtId="172" fontId="7" fillId="0" borderId="16" xfId="15" applyNumberFormat="1" applyFont="1" applyFill="1" applyBorder="1" applyAlignment="1"/>
    <xf numFmtId="175" fontId="1" fillId="0" borderId="29" xfId="15" applyNumberFormat="1" applyFont="1" applyFill="1" applyBorder="1" applyProtection="1">
      <protection locked="0"/>
    </xf>
    <xf numFmtId="175" fontId="44" fillId="0" borderId="29" xfId="15" applyNumberFormat="1" applyFont="1" applyFill="1" applyBorder="1" applyProtection="1">
      <protection locked="0"/>
    </xf>
    <xf numFmtId="175" fontId="3" fillId="0" borderId="29" xfId="15" applyNumberFormat="1" applyFont="1" applyFill="1" applyBorder="1"/>
    <xf numFmtId="174" fontId="37" fillId="0" borderId="0" xfId="15" applyNumberFormat="1" applyFont="1" applyAlignment="1">
      <alignment horizontal="center" wrapText="1"/>
    </xf>
    <xf numFmtId="175" fontId="3" fillId="0" borderId="15" xfId="15" applyNumberFormat="1" applyFont="1" applyBorder="1" applyAlignment="1">
      <alignment horizontal="right"/>
    </xf>
    <xf numFmtId="175" fontId="3" fillId="0" borderId="32" xfId="15" applyNumberFormat="1" applyFont="1" applyFill="1" applyBorder="1"/>
    <xf numFmtId="175" fontId="7" fillId="0" borderId="26" xfId="15" quotePrefix="1" applyNumberFormat="1" applyFont="1" applyBorder="1" applyAlignment="1">
      <alignment horizontal="left"/>
    </xf>
    <xf numFmtId="164" fontId="42" fillId="0" borderId="0" xfId="15" applyNumberFormat="1" applyFont="1" applyBorder="1" applyAlignment="1">
      <alignment horizontal="center" wrapText="1"/>
    </xf>
    <xf numFmtId="164" fontId="37" fillId="8" borderId="0" xfId="15" applyNumberFormat="1" applyFont="1" applyFill="1" applyBorder="1" applyAlignment="1">
      <alignment horizontal="center" wrapText="1"/>
    </xf>
    <xf numFmtId="164" fontId="37" fillId="5" borderId="8" xfId="15" applyNumberFormat="1" applyFont="1" applyFill="1" applyBorder="1" applyAlignment="1">
      <alignment horizontal="center" wrapText="1"/>
    </xf>
    <xf numFmtId="164" fontId="7" fillId="0" borderId="8" xfId="15" applyNumberFormat="1" applyFont="1" applyFill="1" applyBorder="1" applyAlignment="1">
      <alignment horizontal="center" wrapText="1"/>
    </xf>
    <xf numFmtId="164" fontId="7" fillId="0" borderId="10" xfId="15" applyNumberFormat="1" applyFont="1" applyFill="1" applyBorder="1" applyAlignment="1">
      <alignment horizontal="center" wrapText="1"/>
    </xf>
    <xf numFmtId="164" fontId="7" fillId="0" borderId="10" xfId="15" applyNumberFormat="1" applyFont="1" applyBorder="1" applyAlignment="1">
      <alignment horizontal="center" wrapText="1"/>
    </xf>
    <xf numFmtId="164" fontId="7" fillId="0" borderId="10" xfId="15" quotePrefix="1" applyNumberFormat="1" applyFont="1" applyBorder="1" applyAlignment="1">
      <alignment horizontal="center" wrapText="1"/>
    </xf>
    <xf numFmtId="164" fontId="7" fillId="0" borderId="21" xfId="15" applyNumberFormat="1" applyFont="1" applyBorder="1" applyAlignment="1">
      <alignment horizontal="center" wrapText="1"/>
    </xf>
    <xf numFmtId="172" fontId="1" fillId="0" borderId="0" xfId="15" applyNumberFormat="1" applyFont="1" applyFill="1"/>
    <xf numFmtId="173" fontId="3" fillId="0" borderId="0" xfId="15" applyNumberFormat="1" applyFont="1"/>
    <xf numFmtId="173" fontId="3" fillId="0" borderId="0" xfId="15" applyNumberFormat="1" applyFont="1" applyAlignment="1">
      <alignment horizontal="center"/>
    </xf>
    <xf numFmtId="0" fontId="7" fillId="0" borderId="0" xfId="15" applyFont="1" applyBorder="1" applyAlignment="1">
      <alignment horizontal="left"/>
    </xf>
    <xf numFmtId="164" fontId="41" fillId="0" borderId="0" xfId="15" applyNumberFormat="1" applyFont="1" applyFill="1" applyBorder="1" applyAlignment="1">
      <alignment horizontal="left"/>
    </xf>
    <xf numFmtId="164" fontId="40" fillId="0" borderId="0" xfId="15" applyNumberFormat="1" applyFont="1" applyFill="1" applyBorder="1" applyAlignment="1">
      <alignment horizontal="left" wrapText="1"/>
    </xf>
    <xf numFmtId="164" fontId="40" fillId="0" borderId="0" xfId="15" applyNumberFormat="1" applyFont="1" applyFill="1" applyBorder="1" applyAlignment="1">
      <alignment horizontal="right"/>
    </xf>
    <xf numFmtId="0" fontId="31" fillId="0" borderId="0" xfId="8" applyFont="1"/>
    <xf numFmtId="0" fontId="14" fillId="0" borderId="0" xfId="0" applyFont="1" applyAlignment="1">
      <alignment horizontal="left"/>
    </xf>
    <xf numFmtId="0" fontId="5" fillId="0" borderId="0" xfId="0" applyFont="1" applyFill="1" applyAlignment="1">
      <alignment wrapText="1"/>
    </xf>
    <xf numFmtId="0" fontId="21" fillId="0" borderId="0" xfId="2" applyFont="1"/>
    <xf numFmtId="0" fontId="21" fillId="0" borderId="0" xfId="2" applyFont="1" applyAlignment="1">
      <alignment horizontal="center"/>
    </xf>
    <xf numFmtId="0" fontId="22" fillId="0" borderId="0" xfId="2" applyFont="1"/>
    <xf numFmtId="6" fontId="22" fillId="0" borderId="34" xfId="2" applyNumberFormat="1" applyFont="1" applyBorder="1" applyAlignment="1"/>
    <xf numFmtId="6" fontId="21" fillId="0" borderId="0" xfId="2" applyNumberFormat="1" applyFont="1" applyAlignment="1"/>
    <xf numFmtId="0" fontId="21" fillId="0" borderId="0" xfId="2" applyFont="1" applyFill="1" applyAlignment="1">
      <alignment horizontal="left"/>
    </xf>
    <xf numFmtId="0" fontId="21" fillId="0" borderId="0" xfId="2" applyFont="1" applyFill="1" applyAlignment="1">
      <alignment horizontal="left" wrapText="1"/>
    </xf>
    <xf numFmtId="0" fontId="22" fillId="0" borderId="0" xfId="0" applyFont="1" applyFill="1" applyBorder="1"/>
    <xf numFmtId="0" fontId="8" fillId="0" borderId="0" xfId="2" applyFont="1"/>
    <xf numFmtId="0" fontId="21" fillId="0" borderId="0" xfId="17" applyFont="1" applyFill="1" applyBorder="1" applyAlignment="1">
      <alignment wrapText="1"/>
    </xf>
    <xf numFmtId="0" fontId="21" fillId="0" borderId="0" xfId="17" applyFont="1" applyFill="1" applyBorder="1" applyAlignment="1"/>
    <xf numFmtId="0" fontId="52" fillId="0" borderId="0" xfId="2" applyFont="1"/>
    <xf numFmtId="176" fontId="52" fillId="0" borderId="0" xfId="14" applyNumberFormat="1" applyFont="1"/>
    <xf numFmtId="0" fontId="53" fillId="0" borderId="0" xfId="2" applyFont="1"/>
    <xf numFmtId="0" fontId="53" fillId="0" borderId="0" xfId="2" applyFont="1" applyAlignment="1">
      <alignment horizontal="right"/>
    </xf>
    <xf numFmtId="177" fontId="52" fillId="0" borderId="0" xfId="16" applyNumberFormat="1" applyFont="1"/>
    <xf numFmtId="172" fontId="52" fillId="0" borderId="0" xfId="15" applyNumberFormat="1" applyFont="1"/>
    <xf numFmtId="172" fontId="54" fillId="0" borderId="0" xfId="15" applyNumberFormat="1" applyFont="1" applyAlignment="1">
      <alignment vertical="center"/>
    </xf>
    <xf numFmtId="164" fontId="53" fillId="0" borderId="0" xfId="15" applyNumberFormat="1" applyFont="1" applyFill="1" applyBorder="1" applyAlignment="1">
      <alignment horizontal="center" wrapText="1"/>
    </xf>
    <xf numFmtId="2" fontId="54" fillId="5" borderId="0" xfId="15" applyNumberFormat="1" applyFont="1" applyFill="1" applyBorder="1" applyAlignment="1">
      <alignment horizontal="right" wrapText="1"/>
    </xf>
    <xf numFmtId="176" fontId="52" fillId="5" borderId="0" xfId="16" applyNumberFormat="1" applyFont="1" applyFill="1" applyBorder="1" applyAlignment="1">
      <alignment horizontal="center" wrapText="1"/>
    </xf>
    <xf numFmtId="178" fontId="52" fillId="8" borderId="0" xfId="16" applyNumberFormat="1" applyFont="1" applyFill="1" applyBorder="1" applyAlignment="1">
      <alignment horizontal="center" wrapText="1"/>
    </xf>
    <xf numFmtId="176" fontId="53" fillId="0" borderId="0" xfId="16" applyNumberFormat="1" applyFont="1" applyFill="1" applyBorder="1" applyAlignment="1">
      <alignment horizontal="center" wrapText="1"/>
    </xf>
    <xf numFmtId="172" fontId="53" fillId="0" borderId="0" xfId="15" applyNumberFormat="1" applyFont="1" applyBorder="1"/>
    <xf numFmtId="172" fontId="52" fillId="0" borderId="0" xfId="15" applyNumberFormat="1" applyFont="1" applyAlignment="1">
      <alignment horizontal="left"/>
    </xf>
    <xf numFmtId="164" fontId="55" fillId="0" borderId="0" xfId="15" applyNumberFormat="1" applyFont="1" applyFill="1" applyBorder="1" applyAlignment="1">
      <alignment horizontal="left" wrapText="1"/>
    </xf>
    <xf numFmtId="164" fontId="55" fillId="0" borderId="0" xfId="15" applyNumberFormat="1" applyFont="1" applyFill="1" applyBorder="1" applyAlignment="1" applyProtection="1">
      <alignment horizontal="left" wrapText="1"/>
      <protection locked="0"/>
    </xf>
    <xf numFmtId="164" fontId="53" fillId="0" borderId="0" xfId="15" applyNumberFormat="1" applyFont="1" applyFill="1" applyBorder="1" applyAlignment="1">
      <alignment horizontal="left" wrapText="1"/>
    </xf>
    <xf numFmtId="164" fontId="36" fillId="0" borderId="0" xfId="15" applyNumberFormat="1" applyFont="1" applyFill="1" applyBorder="1" applyAlignment="1">
      <alignment horizontal="left" wrapText="1"/>
    </xf>
    <xf numFmtId="164" fontId="56" fillId="0" borderId="0" xfId="15" applyNumberFormat="1" applyFont="1" applyFill="1" applyBorder="1" applyAlignment="1">
      <alignment horizontal="left" wrapText="1"/>
    </xf>
    <xf numFmtId="164" fontId="56" fillId="0" borderId="0" xfId="15" applyNumberFormat="1" applyFont="1" applyFill="1" applyBorder="1" applyAlignment="1" applyProtection="1">
      <alignment horizontal="left" wrapText="1"/>
      <protection locked="0"/>
    </xf>
    <xf numFmtId="164" fontId="56" fillId="0" borderId="0" xfId="15" applyNumberFormat="1" applyFont="1" applyFill="1" applyBorder="1" applyAlignment="1" applyProtection="1">
      <alignment horizontal="left" wrapText="1"/>
    </xf>
    <xf numFmtId="172" fontId="3" fillId="0" borderId="0" xfId="15" applyNumberFormat="1" applyFont="1" applyAlignment="1">
      <alignment wrapText="1"/>
    </xf>
    <xf numFmtId="172" fontId="7" fillId="0" borderId="33" xfId="15" applyNumberFormat="1" applyFont="1" applyBorder="1" applyAlignment="1"/>
    <xf numFmtId="172" fontId="48" fillId="0" borderId="33" xfId="15" applyNumberFormat="1" applyFont="1" applyBorder="1" applyAlignment="1"/>
    <xf numFmtId="0" fontId="7" fillId="0" borderId="33" xfId="15" applyFont="1" applyBorder="1" applyAlignment="1"/>
    <xf numFmtId="172" fontId="7" fillId="0" borderId="7" xfId="15" applyNumberFormat="1" applyFont="1" applyBorder="1" applyAlignment="1">
      <alignment horizontal="left" vertical="top" wrapText="1"/>
    </xf>
    <xf numFmtId="172" fontId="3" fillId="0" borderId="0" xfId="15" applyNumberFormat="1" applyFont="1" applyBorder="1" applyAlignment="1">
      <alignment wrapText="1"/>
    </xf>
    <xf numFmtId="172" fontId="3" fillId="0" borderId="0" xfId="15" applyNumberFormat="1" applyFont="1" applyBorder="1" applyAlignment="1"/>
    <xf numFmtId="0" fontId="27" fillId="0" borderId="0" xfId="3" applyFont="1" applyFill="1" applyBorder="1" applyAlignment="1">
      <alignment horizontal="left" wrapText="1"/>
    </xf>
    <xf numFmtId="0" fontId="27" fillId="0" borderId="0" xfId="0" applyFont="1" applyBorder="1" applyAlignment="1">
      <alignment horizontal="left" wrapText="1"/>
    </xf>
    <xf numFmtId="0" fontId="5" fillId="0" borderId="0" xfId="3" applyFont="1" applyFill="1" applyBorder="1" applyAlignment="1">
      <alignment horizontal="left" wrapText="1"/>
    </xf>
    <xf numFmtId="0" fontId="5" fillId="0" borderId="0" xfId="0" applyFont="1" applyBorder="1" applyAlignment="1">
      <alignment horizontal="left" wrapText="1"/>
    </xf>
    <xf numFmtId="0" fontId="8" fillId="0" borderId="0" xfId="4" applyFont="1" applyFill="1" applyBorder="1" applyAlignment="1">
      <alignment horizontal="left" vertical="top"/>
    </xf>
    <xf numFmtId="0" fontId="5" fillId="0" borderId="0" xfId="2" applyFont="1" applyBorder="1" applyAlignment="1">
      <alignment horizontal="left" wrapText="1"/>
    </xf>
    <xf numFmtId="0" fontId="5" fillId="0" borderId="0" xfId="3" applyFont="1" applyFill="1" applyBorder="1" applyAlignment="1">
      <alignment wrapText="1"/>
    </xf>
    <xf numFmtId="0" fontId="5" fillId="0" borderId="0" xfId="0" applyFont="1" applyBorder="1" applyAlignment="1">
      <alignment wrapText="1"/>
    </xf>
    <xf numFmtId="0" fontId="5" fillId="0" borderId="0" xfId="0" applyFont="1" applyBorder="1"/>
    <xf numFmtId="0" fontId="20" fillId="0" borderId="0" xfId="8" applyFont="1" applyAlignment="1">
      <alignment vertical="top"/>
    </xf>
    <xf numFmtId="0" fontId="14" fillId="0" borderId="0" xfId="0" applyFont="1" applyAlignment="1">
      <alignment horizontal="left" wrapText="1"/>
    </xf>
    <xf numFmtId="0" fontId="14" fillId="0" borderId="0" xfId="0" applyFont="1" applyAlignment="1">
      <alignment horizontal="left"/>
    </xf>
    <xf numFmtId="0" fontId="8" fillId="0" borderId="0" xfId="2" applyFont="1"/>
    <xf numFmtId="0" fontId="5" fillId="0" borderId="0" xfId="0" applyFont="1"/>
    <xf numFmtId="0" fontId="5" fillId="0" borderId="0" xfId="0" applyFont="1" applyFill="1" applyAlignment="1">
      <alignment wrapText="1"/>
    </xf>
    <xf numFmtId="0" fontId="8" fillId="0" borderId="0" xfId="3" applyFont="1" applyFill="1" applyBorder="1" applyAlignment="1">
      <alignment vertical="top"/>
    </xf>
    <xf numFmtId="0" fontId="5" fillId="0" borderId="0" xfId="3" applyFont="1" applyFill="1" applyAlignment="1">
      <alignment horizontal="left" wrapText="1"/>
    </xf>
    <xf numFmtId="0" fontId="8" fillId="0" borderId="0" xfId="2" applyFont="1" applyAlignment="1">
      <alignment horizontal="left" vertical="top" wrapText="1"/>
    </xf>
    <xf numFmtId="0" fontId="21" fillId="0" borderId="0" xfId="2" applyFont="1" applyAlignment="1">
      <alignment wrapText="1"/>
    </xf>
    <xf numFmtId="0" fontId="21" fillId="0" borderId="0" xfId="0" applyFont="1" applyFill="1" applyBorder="1"/>
    <xf numFmtId="0" fontId="21" fillId="0" borderId="0" xfId="3" applyFont="1" applyFill="1" applyBorder="1" applyAlignment="1">
      <alignment horizontal="left" wrapText="1"/>
    </xf>
    <xf numFmtId="0" fontId="21" fillId="0" borderId="0" xfId="3" applyFont="1" applyFill="1" applyBorder="1" applyAlignment="1"/>
    <xf numFmtId="0" fontId="21" fillId="0" borderId="0" xfId="3" applyFont="1" applyFill="1" applyBorder="1" applyAlignment="1">
      <alignment horizontal="left" vertical="top" wrapText="1"/>
    </xf>
    <xf numFmtId="0" fontId="21" fillId="0" borderId="0" xfId="3" applyFont="1" applyFill="1" applyBorder="1" applyAlignment="1">
      <alignment horizontal="left" vertical="center" wrapText="1"/>
    </xf>
    <xf numFmtId="0" fontId="31" fillId="0" borderId="0" xfId="8" applyFont="1"/>
    <xf numFmtId="0" fontId="22" fillId="0" borderId="0" xfId="13" applyFont="1" applyBorder="1" applyAlignment="1">
      <alignment vertical="top"/>
    </xf>
    <xf numFmtId="0" fontId="22" fillId="0" borderId="1" xfId="13" applyFont="1" applyFill="1" applyBorder="1" applyAlignment="1">
      <alignment horizontal="left" wrapText="1"/>
    </xf>
    <xf numFmtId="0" fontId="22" fillId="0" borderId="2" xfId="13" applyFont="1" applyFill="1" applyBorder="1" applyAlignment="1">
      <alignment horizontal="left" wrapText="1"/>
    </xf>
    <xf numFmtId="0" fontId="22" fillId="0" borderId="1" xfId="13" applyFont="1" applyFill="1" applyBorder="1" applyAlignment="1">
      <alignment wrapText="1"/>
    </xf>
    <xf numFmtId="0" fontId="22" fillId="0" borderId="2" xfId="13" applyFont="1" applyFill="1" applyBorder="1" applyAlignment="1">
      <alignment wrapText="1"/>
    </xf>
    <xf numFmtId="0" fontId="22" fillId="0" borderId="1" xfId="13" applyFont="1" applyBorder="1" applyAlignment="1">
      <alignment wrapText="1"/>
    </xf>
    <xf numFmtId="0" fontId="22" fillId="0" borderId="2" xfId="13" applyFont="1" applyBorder="1" applyAlignment="1">
      <alignment wrapText="1"/>
    </xf>
  </cellXfs>
  <cellStyles count="18">
    <cellStyle name="Comma" xfId="14" builtinId="3"/>
    <cellStyle name="Comma 2" xfId="16"/>
    <cellStyle name="Currency 2" xfId="5"/>
    <cellStyle name="Currency 3" xfId="11"/>
    <cellStyle name="Normal" xfId="0" builtinId="0"/>
    <cellStyle name="Normal 2" xfId="2"/>
    <cellStyle name="Normal 2 2" xfId="10"/>
    <cellStyle name="Normal 2 3" xfId="15"/>
    <cellStyle name="Normal 3" xfId="6"/>
    <cellStyle name="Normal 4" xfId="7"/>
    <cellStyle name="Normal 5" xfId="8"/>
    <cellStyle name="Normal 5 2" xfId="12"/>
    <cellStyle name="Normal 6" xfId="17"/>
    <cellStyle name="Normal_78 - 04 FW spending report Spring 05Revised" xfId="13"/>
    <cellStyle name="Normal_Gov Report File" xfId="3"/>
    <cellStyle name="Normal_Sheet1" xfId="4"/>
    <cellStyle name="Note 2" xfId="9"/>
    <cellStyle name="Percent" xfId="1" builtinId="5"/>
  </cellStyles>
  <dxfs count="0"/>
  <tableStyles count="0" defaultTableStyle="TableStyleMedium9" defaultPivotStyle="PivotStyleLight16"/>
  <colors>
    <mruColors>
      <color rgb="FFECB314"/>
      <color rgb="FF9AB9D2"/>
      <color rgb="FFFFCC66"/>
      <color rgb="FFC0504D"/>
      <color rgb="FF4BACC6"/>
      <color rgb="FF8064A2"/>
      <color rgb="FF9BBB59"/>
      <color rgb="FF4F81BD"/>
      <color rgb="FF54B948"/>
      <color rgb="FF4C83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onnections" Target="connections.xml"/><Relationship Id="rId3" Type="http://schemas.openxmlformats.org/officeDocument/2006/relationships/worksheet" Target="worksheets/sheet3.xml"/><Relationship Id="rId21" Type="http://schemas.openxmlformats.org/officeDocument/2006/relationships/powerPivotData" Target="model/item.data"/><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3.xml"/><Relationship Id="rId1" Type="http://schemas.microsoft.com/office/2011/relationships/chartStyle" Target="style3.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1.293989202169428E-2"/>
          <c:y val="1.3872249884907737E-2"/>
          <c:w val="0.91781539317490657"/>
          <c:h val="0.9760739194928818"/>
        </c:manualLayout>
      </c:layout>
      <c:pieChart>
        <c:varyColors val="1"/>
        <c:ser>
          <c:idx val="0"/>
          <c:order val="0"/>
          <c:spPr>
            <a:effectLst>
              <a:outerShdw blurRad="50800" dist="38100" dir="2700000" algn="tl" rotWithShape="0">
                <a:prstClr val="black">
                  <a:alpha val="40000"/>
                </a:prstClr>
              </a:outerShdw>
            </a:effectLst>
          </c:spPr>
          <c:dPt>
            <c:idx val="0"/>
            <c:bubble3D val="0"/>
            <c:spPr>
              <a:solidFill>
                <a:srgbClr val="4F81BD"/>
              </a:solidFill>
              <a:effectLst>
                <a:outerShdw blurRad="50800" dist="38100" dir="2700000" algn="tl" rotWithShape="0">
                  <a:prstClr val="black">
                    <a:alpha val="40000"/>
                  </a:prstClr>
                </a:outerShdw>
              </a:effectLst>
            </c:spPr>
          </c:dPt>
          <c:dPt>
            <c:idx val="1"/>
            <c:bubble3D val="0"/>
            <c:spPr>
              <a:solidFill>
                <a:srgbClr val="C0504D"/>
              </a:solidFill>
              <a:effectLst>
                <a:outerShdw blurRad="50800" dist="38100" dir="2700000" algn="tl" rotWithShape="0">
                  <a:prstClr val="black">
                    <a:alpha val="40000"/>
                  </a:prstClr>
                </a:outerShdw>
              </a:effectLst>
            </c:spPr>
          </c:dPt>
          <c:dPt>
            <c:idx val="2"/>
            <c:bubble3D val="0"/>
            <c:spPr>
              <a:solidFill>
                <a:srgbClr val="9BBB59"/>
              </a:solidFill>
              <a:effectLst>
                <a:outerShdw blurRad="50800" dist="38100" dir="2700000" algn="tl" rotWithShape="0">
                  <a:prstClr val="black">
                    <a:alpha val="40000"/>
                  </a:prstClr>
                </a:outerShdw>
              </a:effectLst>
            </c:spPr>
          </c:dPt>
          <c:dPt>
            <c:idx val="3"/>
            <c:bubble3D val="0"/>
            <c:spPr>
              <a:solidFill>
                <a:srgbClr val="8064A2"/>
              </a:solidFill>
              <a:effectLst>
                <a:outerShdw blurRad="50800" dist="38100" dir="2700000" algn="tl" rotWithShape="0">
                  <a:prstClr val="black">
                    <a:alpha val="40000"/>
                  </a:prstClr>
                </a:outerShdw>
              </a:effectLst>
            </c:spPr>
          </c:dPt>
          <c:dPt>
            <c:idx val="4"/>
            <c:bubble3D val="0"/>
            <c:spPr>
              <a:solidFill>
                <a:srgbClr val="4BACC6"/>
              </a:solidFill>
              <a:effectLst>
                <a:outerShdw blurRad="50800" dist="38100" dir="2700000" algn="tl" rotWithShape="0">
                  <a:prstClr val="black">
                    <a:alpha val="40000"/>
                  </a:prstClr>
                </a:outerShdw>
              </a:effectLst>
            </c:spPr>
          </c:dPt>
          <c:dPt>
            <c:idx val="5"/>
            <c:bubble3D val="0"/>
            <c:spPr>
              <a:solidFill>
                <a:schemeClr val="accent1">
                  <a:lumMod val="40000"/>
                  <a:lumOff val="60000"/>
                </a:schemeClr>
              </a:solidFill>
              <a:effectLst>
                <a:outerShdw blurRad="50800" dist="38100" dir="2700000" algn="tl" rotWithShape="0">
                  <a:prstClr val="black">
                    <a:alpha val="40000"/>
                  </a:prstClr>
                </a:outerShdw>
              </a:effectLst>
            </c:spPr>
          </c:dPt>
          <c:dPt>
            <c:idx val="6"/>
            <c:bubble3D val="0"/>
            <c:spPr>
              <a:solidFill>
                <a:sysClr val="window" lastClr="FFFFFF">
                  <a:lumMod val="50000"/>
                </a:sysClr>
              </a:solidFill>
              <a:effectLst>
                <a:outerShdw blurRad="50800" dist="38100" dir="2700000" algn="tl" rotWithShape="0">
                  <a:prstClr val="black">
                    <a:alpha val="40000"/>
                  </a:prstClr>
                </a:outerShdw>
              </a:effectLst>
            </c:spPr>
          </c:dPt>
          <c:dLbls>
            <c:dLbl>
              <c:idx val="0"/>
              <c:layout>
                <c:manualLayout>
                  <c:x val="-0.11586634989895268"/>
                  <c:y val="0.10614216834383472"/>
                </c:manualLayout>
              </c:layout>
              <c:showLegendKey val="0"/>
              <c:showVal val="1"/>
              <c:showCatName val="1"/>
              <c:showSerName val="0"/>
              <c:showPercent val="1"/>
              <c:showBubbleSize val="0"/>
              <c:separator>
</c:separator>
              <c:extLst>
                <c:ext xmlns:c15="http://schemas.microsoft.com/office/drawing/2012/chart" uri="{CE6537A1-D6FC-4f65-9D91-7224C49458BB}"/>
              </c:extLst>
            </c:dLbl>
            <c:dLbl>
              <c:idx val="1"/>
              <c:layout>
                <c:manualLayout>
                  <c:x val="-0.14229817210337722"/>
                  <c:y val="2.5996726528237972E-2"/>
                </c:manualLayout>
              </c:layout>
              <c:showLegendKey val="0"/>
              <c:showVal val="1"/>
              <c:showCatName val="1"/>
              <c:showSerName val="0"/>
              <c:showPercent val="1"/>
              <c:showBubbleSize val="0"/>
              <c:separator>
</c:separator>
              <c:extLst>
                <c:ext xmlns:c15="http://schemas.microsoft.com/office/drawing/2012/chart" uri="{CE6537A1-D6FC-4f65-9D91-7224C49458BB}"/>
              </c:extLst>
            </c:dLbl>
            <c:dLbl>
              <c:idx val="2"/>
              <c:layout>
                <c:manualLayout>
                  <c:x val="-0.17204365950992825"/>
                  <c:y val="-8.3240368548525526E-2"/>
                </c:manualLayout>
              </c:layout>
              <c:numFmt formatCode="0%" sourceLinked="0"/>
              <c:spPr>
                <a:solidFill>
                  <a:schemeClr val="bg1">
                    <a:lumMod val="95000"/>
                  </a:schemeClr>
                </a:solidFill>
                <a:ln cap="rnd"/>
                <a:effectLst>
                  <a:outerShdw blurRad="50800" dist="38100" dir="2700000" algn="tl" rotWithShape="0">
                    <a:prstClr val="black">
                      <a:alpha val="40000"/>
                    </a:prstClr>
                  </a:outerShdw>
                </a:effectLst>
              </c:spPr>
              <c:txPr>
                <a:bodyPr/>
                <a:lstStyle/>
                <a:p>
                  <a:pPr>
                    <a:defRPr>
                      <a:solidFill>
                        <a:schemeClr val="tx1">
                          <a:lumMod val="65000"/>
                          <a:lumOff val="35000"/>
                        </a:schemeClr>
                      </a:solidFill>
                      <a:latin typeface="Century Gothic" pitchFamily="34" charset="0"/>
                    </a:defRPr>
                  </a:pPr>
                  <a:endParaRPr lang="en-US"/>
                </a:p>
              </c:txPr>
              <c:showLegendKey val="0"/>
              <c:showVal val="1"/>
              <c:showCatName val="1"/>
              <c:showSerName val="0"/>
              <c:showPercent val="1"/>
              <c:showBubbleSize val="0"/>
              <c:separator>
</c:separator>
              <c:extLst>
                <c:ext xmlns:c15="http://schemas.microsoft.com/office/drawing/2012/chart" uri="{CE6537A1-D6FC-4f65-9D91-7224C49458BB}">
                  <c15:layout>
                    <c:manualLayout>
                      <c:w val="0.19729163430255339"/>
                      <c:h val="0.18358970457251753"/>
                    </c:manualLayout>
                  </c15:layout>
                </c:ext>
              </c:extLst>
            </c:dLbl>
            <c:dLbl>
              <c:idx val="3"/>
              <c:layout>
                <c:manualLayout>
                  <c:x val="0.18104438372857692"/>
                  <c:y val="-0.19055338869252836"/>
                </c:manualLayout>
              </c:layout>
              <c:showLegendKey val="0"/>
              <c:showVal val="1"/>
              <c:showCatName val="1"/>
              <c:showSerName val="0"/>
              <c:showPercent val="1"/>
              <c:showBubbleSize val="0"/>
              <c:separator>
</c:separator>
              <c:extLst>
                <c:ext xmlns:c15="http://schemas.microsoft.com/office/drawing/2012/chart" uri="{CE6537A1-D6FC-4f65-9D91-7224C49458BB}"/>
              </c:extLst>
            </c:dLbl>
            <c:dLbl>
              <c:idx val="4"/>
              <c:layout>
                <c:manualLayout>
                  <c:x val="0.17985301013268842"/>
                  <c:y val="0.18331474768779804"/>
                </c:manualLayout>
              </c:layout>
              <c:showLegendKey val="0"/>
              <c:showVal val="1"/>
              <c:showCatName val="1"/>
              <c:showSerName val="0"/>
              <c:showPercent val="1"/>
              <c:showBubbleSize val="0"/>
              <c:separator>
</c:separator>
              <c:extLst>
                <c:ext xmlns:c15="http://schemas.microsoft.com/office/drawing/2012/chart" uri="{CE6537A1-D6FC-4f65-9D91-7224C49458BB}">
                  <c15:layout>
                    <c:manualLayout>
                      <c:w val="0.22272770780932749"/>
                      <c:h val="0.14040478971711645"/>
                    </c:manualLayout>
                  </c15:layout>
                </c:ext>
              </c:extLst>
            </c:dLbl>
            <c:dLbl>
              <c:idx val="5"/>
              <c:layout>
                <c:manualLayout>
                  <c:x val="5.1961478792846072E-2"/>
                  <c:y val="0.10466195375213147"/>
                </c:manualLayout>
              </c:layout>
              <c:showLegendKey val="0"/>
              <c:showVal val="1"/>
              <c:showCatName val="1"/>
              <c:showSerName val="0"/>
              <c:showPercent val="1"/>
              <c:showBubbleSize val="0"/>
              <c:separator>
</c:separator>
              <c:extLst>
                <c:ext xmlns:c15="http://schemas.microsoft.com/office/drawing/2012/chart" uri="{CE6537A1-D6FC-4f65-9D91-7224C49458BB}"/>
              </c:extLst>
            </c:dLbl>
            <c:dLbl>
              <c:idx val="6"/>
              <c:layout>
                <c:manualLayout>
                  <c:x val="9.7719800242814896E-3"/>
                  <c:y val="-0.11503633769333091"/>
                </c:manualLayout>
              </c:layout>
              <c:showLegendKey val="0"/>
              <c:showVal val="1"/>
              <c:showCatName val="1"/>
              <c:showSerName val="0"/>
              <c:showPercent val="1"/>
              <c:showBubbleSize val="0"/>
              <c:separator>
</c:separator>
              <c:extLst>
                <c:ext xmlns:c15="http://schemas.microsoft.com/office/drawing/2012/chart" uri="{CE6537A1-D6FC-4f65-9D91-7224C49458BB}"/>
              </c:extLst>
            </c:dLbl>
            <c:dLbl>
              <c:idx val="7"/>
              <c:layout>
                <c:manualLayout>
                  <c:x val="0.13651080437814889"/>
                  <c:y val="0.17583472330257938"/>
                </c:manualLayout>
              </c:layout>
              <c:showLegendKey val="0"/>
              <c:showVal val="1"/>
              <c:showCatName val="1"/>
              <c:showSerName val="0"/>
              <c:showPercent val="1"/>
              <c:showBubbleSize val="0"/>
              <c:separator>
</c:separator>
              <c:extLst>
                <c:ext xmlns:c15="http://schemas.microsoft.com/office/drawing/2012/chart" uri="{CE6537A1-D6FC-4f65-9D91-7224C49458BB}"/>
              </c:extLst>
            </c:dLbl>
            <c:numFmt formatCode="0%" sourceLinked="0"/>
            <c:spPr>
              <a:solidFill>
                <a:schemeClr val="bg1">
                  <a:lumMod val="95000"/>
                </a:schemeClr>
              </a:solidFill>
              <a:ln cap="rnd"/>
              <a:effectLst>
                <a:outerShdw blurRad="50800" dist="38100" dir="2700000" algn="tl" rotWithShape="0">
                  <a:prstClr val="black">
                    <a:alpha val="40000"/>
                  </a:prstClr>
                </a:outerShdw>
              </a:effectLst>
            </c:spPr>
            <c:txPr>
              <a:bodyPr/>
              <a:lstStyle/>
              <a:p>
                <a:pPr>
                  <a:defRPr>
                    <a:solidFill>
                      <a:schemeClr val="tx1">
                        <a:lumMod val="65000"/>
                        <a:lumOff val="35000"/>
                      </a:schemeClr>
                    </a:solidFill>
                    <a:latin typeface="Century Gothic" pitchFamily="34" charset="0"/>
                  </a:defRPr>
                </a:pPr>
                <a:endParaRPr lang="en-US"/>
              </a:p>
            </c:txPr>
            <c:showLegendKey val="0"/>
            <c:showVal val="1"/>
            <c:showCatName val="1"/>
            <c:showSerName val="0"/>
            <c:showPercent val="1"/>
            <c:showBubbleSize val="0"/>
            <c:separator>
</c:separator>
            <c:showLeaderLines val="1"/>
            <c:extLst>
              <c:ext xmlns:c15="http://schemas.microsoft.com/office/drawing/2012/chart" uri="{CE6537A1-D6FC-4f65-9D91-7224C49458BB}"/>
            </c:extLst>
          </c:dLbls>
          <c:cat>
            <c:strRef>
              <c:f>'1a_TotalCosts'!$AM$3:$AM$7</c:f>
              <c:strCache>
                <c:ptCount val="5"/>
                <c:pt idx="0">
                  <c:v>Power purchases</c:v>
                </c:pt>
                <c:pt idx="1">
                  <c:v>Forgone revenue</c:v>
                </c:pt>
                <c:pt idx="2">
                  <c:v>Reimbursable costs</c:v>
                </c:pt>
                <c:pt idx="3">
                  <c:v>Direct program</c:v>
                </c:pt>
                <c:pt idx="4">
                  <c:v>Fixed costs</c:v>
                </c:pt>
              </c:strCache>
            </c:strRef>
          </c:cat>
          <c:val>
            <c:numRef>
              <c:f>'1a_TotalCosts'!$AO$3:$AO$7</c:f>
              <c:numCache>
                <c:formatCode>"$"#.0\ "million"</c:formatCode>
                <c:ptCount val="5"/>
                <c:pt idx="0">
                  <c:v>68</c:v>
                </c:pt>
                <c:pt idx="1">
                  <c:v>196</c:v>
                </c:pt>
                <c:pt idx="2">
                  <c:v>85</c:v>
                </c:pt>
                <c:pt idx="3">
                  <c:v>259</c:v>
                </c:pt>
                <c:pt idx="4">
                  <c:v>150</c:v>
                </c:pt>
              </c:numCache>
            </c:numRef>
          </c:val>
        </c:ser>
        <c:dLbls>
          <c:showLegendKey val="0"/>
          <c:showVal val="0"/>
          <c:showCatName val="0"/>
          <c:showSerName val="0"/>
          <c:showPercent val="0"/>
          <c:showBubbleSize val="0"/>
          <c:showLeaderLines val="1"/>
        </c:dLbls>
        <c:firstSliceAng val="0"/>
      </c:pieChart>
      <c:spPr>
        <a:effectLst/>
      </c:spPr>
    </c:plotArea>
    <c:plotVisOnly val="1"/>
    <c:dispBlanksAs val="gap"/>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cat>
            <c:strRef>
              <c:f>'10_Contractor'!$B$75:$B$105</c:f>
              <c:strCache>
                <c:ptCount val="31"/>
                <c:pt idx="0">
                  <c:v>Federal: BPA Overhead (&amp; Non-Contracted Project Costs)</c:v>
                </c:pt>
                <c:pt idx="1">
                  <c:v>Federal: National Marine Fisheries</c:v>
                </c:pt>
                <c:pt idx="2">
                  <c:v>Federal: US Fish &amp; Wildlife Service</c:v>
                </c:pt>
                <c:pt idx="3">
                  <c:v>Federal: US Geological Survey</c:v>
                </c:pt>
                <c:pt idx="4">
                  <c:v>Federal: US Bureau of Reclamation</c:v>
                </c:pt>
                <c:pt idx="5">
                  <c:v>Federal: Other</c:v>
                </c:pt>
                <c:pt idx="6">
                  <c:v>State: Idaho Department of Fish &amp; Wildlife</c:v>
                </c:pt>
                <c:pt idx="7">
                  <c:v>State: Oregon Department of Fish &amp; Wildlife</c:v>
                </c:pt>
                <c:pt idx="8">
                  <c:v>State: Washington Department of Fish &amp; Wildlife</c:v>
                </c:pt>
                <c:pt idx="9">
                  <c:v>State: Montana Fish, Wildlife And Parks</c:v>
                </c:pt>
                <c:pt idx="10">
                  <c:v>State: Idaho State Office of Species Conservation</c:v>
                </c:pt>
                <c:pt idx="11">
                  <c:v>Tribe: Yakama Confederated Tribes</c:v>
                </c:pt>
                <c:pt idx="12">
                  <c:v>Tribe: Nez Perce Tribe</c:v>
                </c:pt>
                <c:pt idx="13">
                  <c:v>Tribe: Colville Confederated Tribes</c:v>
                </c:pt>
                <c:pt idx="14">
                  <c:v>Tribe: Confederated Tribes of Warm Springs</c:v>
                </c:pt>
                <c:pt idx="15">
                  <c:v>Tribe: Kootenai Tribe</c:v>
                </c:pt>
                <c:pt idx="16">
                  <c:v>Tribe: Umatilla Confederated Tribes</c:v>
                </c:pt>
                <c:pt idx="17">
                  <c:v>Tribe: Columbia River Intertribal Fish Commission</c:v>
                </c:pt>
                <c:pt idx="18">
                  <c:v>Tribe: Shoshone-Bannock Tribes</c:v>
                </c:pt>
                <c:pt idx="19">
                  <c:v>Tribe: Kalispel Tribe of Indians</c:v>
                </c:pt>
                <c:pt idx="20">
                  <c:v>Tribe: Spokane Tribe of Indians</c:v>
                </c:pt>
                <c:pt idx="21">
                  <c:v>Tribe: Coeur D'Alene Tribe of Idaho</c:v>
                </c:pt>
                <c:pt idx="22">
                  <c:v>Tribe: Shoshone-Paiute Tribes</c:v>
                </c:pt>
                <c:pt idx="23">
                  <c:v>Tribe: Burns-Paiute</c:v>
                </c:pt>
                <c:pt idx="24">
                  <c:v>Tribe: Other</c:v>
                </c:pt>
                <c:pt idx="25">
                  <c:v>Interstate: Pacific States Marine Fisheries Commission</c:v>
                </c:pt>
                <c:pt idx="26">
                  <c:v>University</c:v>
                </c:pt>
                <c:pt idx="27">
                  <c:v>Other: Private/Non-Profit/Other</c:v>
                </c:pt>
                <c:pt idx="28">
                  <c:v>Other: Land Acquisitions</c:v>
                </c:pt>
                <c:pt idx="29">
                  <c:v>Other: Local/Semi Government</c:v>
                </c:pt>
                <c:pt idx="30">
                  <c:v>Other: National Fish &amp; Wildlife Foundation</c:v>
                </c:pt>
              </c:strCache>
            </c:strRef>
          </c:cat>
          <c:val>
            <c:numRef>
              <c:f>'10_Contractor'!$C$75:$C$105</c:f>
            </c:numRef>
          </c:val>
        </c:ser>
        <c:ser>
          <c:idx val="1"/>
          <c:order val="1"/>
          <c:spPr>
            <a:solidFill>
              <a:schemeClr val="accent2"/>
            </a:solidFill>
            <a:ln>
              <a:noFill/>
            </a:ln>
            <a:effectLst/>
          </c:spPr>
          <c:invertIfNegative val="0"/>
          <c:dPt>
            <c:idx val="6"/>
            <c:invertIfNegative val="0"/>
            <c:bubble3D val="0"/>
            <c:spPr>
              <a:solidFill>
                <a:srgbClr val="9AB9D2"/>
              </a:solidFill>
              <a:ln>
                <a:noFill/>
              </a:ln>
              <a:effectLst/>
            </c:spPr>
          </c:dPt>
          <c:dPt>
            <c:idx val="7"/>
            <c:invertIfNegative val="0"/>
            <c:bubble3D val="0"/>
            <c:spPr>
              <a:solidFill>
                <a:srgbClr val="9AB9D2"/>
              </a:solidFill>
              <a:ln>
                <a:noFill/>
              </a:ln>
              <a:effectLst/>
            </c:spPr>
          </c:dPt>
          <c:dPt>
            <c:idx val="8"/>
            <c:invertIfNegative val="0"/>
            <c:bubble3D val="0"/>
            <c:spPr>
              <a:solidFill>
                <a:srgbClr val="9AB9D2"/>
              </a:solidFill>
              <a:ln>
                <a:noFill/>
              </a:ln>
              <a:effectLst/>
            </c:spPr>
          </c:dPt>
          <c:dPt>
            <c:idx val="9"/>
            <c:invertIfNegative val="0"/>
            <c:bubble3D val="0"/>
            <c:spPr>
              <a:solidFill>
                <a:srgbClr val="9AB9D2"/>
              </a:solidFill>
              <a:ln>
                <a:noFill/>
              </a:ln>
              <a:effectLst/>
            </c:spPr>
          </c:dPt>
          <c:dPt>
            <c:idx val="10"/>
            <c:invertIfNegative val="0"/>
            <c:bubble3D val="0"/>
            <c:spPr>
              <a:solidFill>
                <a:srgbClr val="9AB9D2"/>
              </a:solidFill>
              <a:ln>
                <a:noFill/>
              </a:ln>
              <a:effectLst/>
            </c:spPr>
          </c:dPt>
          <c:dPt>
            <c:idx val="11"/>
            <c:invertIfNegative val="0"/>
            <c:bubble3D val="0"/>
            <c:spPr>
              <a:solidFill>
                <a:schemeClr val="accent3">
                  <a:lumMod val="60000"/>
                  <a:lumOff val="40000"/>
                </a:schemeClr>
              </a:solidFill>
              <a:ln>
                <a:noFill/>
              </a:ln>
              <a:effectLst/>
            </c:spPr>
          </c:dPt>
          <c:dPt>
            <c:idx val="12"/>
            <c:invertIfNegative val="0"/>
            <c:bubble3D val="0"/>
            <c:spPr>
              <a:solidFill>
                <a:schemeClr val="accent3">
                  <a:lumMod val="60000"/>
                  <a:lumOff val="40000"/>
                </a:schemeClr>
              </a:solidFill>
              <a:ln>
                <a:noFill/>
              </a:ln>
              <a:effectLst/>
            </c:spPr>
          </c:dPt>
          <c:dPt>
            <c:idx val="13"/>
            <c:invertIfNegative val="0"/>
            <c:bubble3D val="0"/>
            <c:spPr>
              <a:solidFill>
                <a:schemeClr val="accent3">
                  <a:lumMod val="60000"/>
                  <a:lumOff val="40000"/>
                </a:schemeClr>
              </a:solidFill>
              <a:ln>
                <a:noFill/>
              </a:ln>
              <a:effectLst/>
            </c:spPr>
          </c:dPt>
          <c:dPt>
            <c:idx val="14"/>
            <c:invertIfNegative val="0"/>
            <c:bubble3D val="0"/>
            <c:spPr>
              <a:solidFill>
                <a:schemeClr val="accent3">
                  <a:lumMod val="60000"/>
                  <a:lumOff val="40000"/>
                </a:schemeClr>
              </a:solidFill>
              <a:ln>
                <a:noFill/>
              </a:ln>
              <a:effectLst/>
            </c:spPr>
          </c:dPt>
          <c:dPt>
            <c:idx val="15"/>
            <c:invertIfNegative val="0"/>
            <c:bubble3D val="0"/>
            <c:spPr>
              <a:solidFill>
                <a:schemeClr val="accent3">
                  <a:lumMod val="60000"/>
                  <a:lumOff val="40000"/>
                </a:schemeClr>
              </a:solidFill>
              <a:ln>
                <a:noFill/>
              </a:ln>
              <a:effectLst/>
            </c:spPr>
          </c:dPt>
          <c:dPt>
            <c:idx val="16"/>
            <c:invertIfNegative val="0"/>
            <c:bubble3D val="0"/>
            <c:spPr>
              <a:solidFill>
                <a:schemeClr val="accent3">
                  <a:lumMod val="60000"/>
                  <a:lumOff val="40000"/>
                </a:schemeClr>
              </a:solidFill>
              <a:ln>
                <a:noFill/>
              </a:ln>
              <a:effectLst/>
            </c:spPr>
          </c:dPt>
          <c:dPt>
            <c:idx val="17"/>
            <c:invertIfNegative val="0"/>
            <c:bubble3D val="0"/>
            <c:spPr>
              <a:solidFill>
                <a:schemeClr val="accent3">
                  <a:lumMod val="60000"/>
                  <a:lumOff val="40000"/>
                </a:schemeClr>
              </a:solidFill>
              <a:ln>
                <a:noFill/>
              </a:ln>
              <a:effectLst/>
            </c:spPr>
          </c:dPt>
          <c:dPt>
            <c:idx val="18"/>
            <c:invertIfNegative val="0"/>
            <c:bubble3D val="0"/>
            <c:spPr>
              <a:solidFill>
                <a:schemeClr val="accent3">
                  <a:lumMod val="60000"/>
                  <a:lumOff val="40000"/>
                </a:schemeClr>
              </a:solidFill>
              <a:ln>
                <a:noFill/>
              </a:ln>
              <a:effectLst/>
            </c:spPr>
          </c:dPt>
          <c:dPt>
            <c:idx val="19"/>
            <c:invertIfNegative val="0"/>
            <c:bubble3D val="0"/>
            <c:spPr>
              <a:solidFill>
                <a:schemeClr val="accent3">
                  <a:lumMod val="60000"/>
                  <a:lumOff val="40000"/>
                </a:schemeClr>
              </a:solidFill>
              <a:ln>
                <a:noFill/>
              </a:ln>
              <a:effectLst/>
            </c:spPr>
          </c:dPt>
          <c:dPt>
            <c:idx val="20"/>
            <c:invertIfNegative val="0"/>
            <c:bubble3D val="0"/>
            <c:spPr>
              <a:solidFill>
                <a:schemeClr val="accent3">
                  <a:lumMod val="60000"/>
                  <a:lumOff val="40000"/>
                </a:schemeClr>
              </a:solidFill>
              <a:ln>
                <a:noFill/>
              </a:ln>
              <a:effectLst/>
            </c:spPr>
          </c:dPt>
          <c:dPt>
            <c:idx val="21"/>
            <c:invertIfNegative val="0"/>
            <c:bubble3D val="0"/>
            <c:spPr>
              <a:solidFill>
                <a:schemeClr val="accent3">
                  <a:lumMod val="60000"/>
                  <a:lumOff val="40000"/>
                </a:schemeClr>
              </a:solidFill>
              <a:ln>
                <a:noFill/>
              </a:ln>
              <a:effectLst/>
            </c:spPr>
          </c:dPt>
          <c:dPt>
            <c:idx val="22"/>
            <c:invertIfNegative val="0"/>
            <c:bubble3D val="0"/>
            <c:spPr>
              <a:solidFill>
                <a:schemeClr val="accent3">
                  <a:lumMod val="60000"/>
                  <a:lumOff val="40000"/>
                </a:schemeClr>
              </a:solidFill>
              <a:ln>
                <a:noFill/>
              </a:ln>
              <a:effectLst/>
            </c:spPr>
          </c:dPt>
          <c:dPt>
            <c:idx val="23"/>
            <c:invertIfNegative val="0"/>
            <c:bubble3D val="0"/>
            <c:spPr>
              <a:solidFill>
                <a:schemeClr val="accent3">
                  <a:lumMod val="60000"/>
                  <a:lumOff val="40000"/>
                </a:schemeClr>
              </a:solidFill>
              <a:ln>
                <a:noFill/>
              </a:ln>
              <a:effectLst/>
            </c:spPr>
          </c:dPt>
          <c:dPt>
            <c:idx val="24"/>
            <c:invertIfNegative val="0"/>
            <c:bubble3D val="0"/>
            <c:spPr>
              <a:solidFill>
                <a:schemeClr val="accent3">
                  <a:lumMod val="60000"/>
                  <a:lumOff val="40000"/>
                </a:schemeClr>
              </a:solidFill>
              <a:ln>
                <a:noFill/>
              </a:ln>
              <a:effectLst/>
            </c:spPr>
          </c:dPt>
          <c:dPt>
            <c:idx val="25"/>
            <c:invertIfNegative val="0"/>
            <c:bubble3D val="0"/>
            <c:spPr>
              <a:solidFill>
                <a:schemeClr val="accent4">
                  <a:lumMod val="60000"/>
                  <a:lumOff val="40000"/>
                </a:schemeClr>
              </a:solidFill>
              <a:ln>
                <a:noFill/>
              </a:ln>
              <a:effectLst/>
            </c:spPr>
          </c:dPt>
          <c:dPt>
            <c:idx val="26"/>
            <c:invertIfNegative val="0"/>
            <c:bubble3D val="0"/>
            <c:spPr>
              <a:solidFill>
                <a:srgbClr val="ECB314"/>
              </a:solidFill>
              <a:ln>
                <a:noFill/>
              </a:ln>
              <a:effectLst/>
            </c:spPr>
          </c:dPt>
          <c:dPt>
            <c:idx val="27"/>
            <c:invertIfNegative val="0"/>
            <c:bubble3D val="0"/>
            <c:spPr>
              <a:solidFill>
                <a:schemeClr val="bg1">
                  <a:lumMod val="65000"/>
                </a:schemeClr>
              </a:solidFill>
              <a:ln>
                <a:noFill/>
              </a:ln>
              <a:effectLst/>
            </c:spPr>
          </c:dPt>
          <c:dPt>
            <c:idx val="28"/>
            <c:invertIfNegative val="0"/>
            <c:bubble3D val="0"/>
            <c:spPr>
              <a:solidFill>
                <a:schemeClr val="bg1">
                  <a:lumMod val="65000"/>
                </a:schemeClr>
              </a:solidFill>
              <a:ln>
                <a:noFill/>
              </a:ln>
              <a:effectLst/>
            </c:spPr>
          </c:dPt>
          <c:dPt>
            <c:idx val="29"/>
            <c:invertIfNegative val="0"/>
            <c:bubble3D val="0"/>
            <c:spPr>
              <a:solidFill>
                <a:schemeClr val="bg1">
                  <a:lumMod val="65000"/>
                </a:schemeClr>
              </a:solidFill>
              <a:ln>
                <a:noFill/>
              </a:ln>
              <a:effectLst/>
            </c:spPr>
          </c:dPt>
          <c:dPt>
            <c:idx val="30"/>
            <c:invertIfNegative val="0"/>
            <c:bubble3D val="0"/>
            <c:spPr>
              <a:solidFill>
                <a:schemeClr val="bg1">
                  <a:lumMod val="65000"/>
                </a:schemeClr>
              </a:solidFill>
              <a:ln>
                <a:noFill/>
              </a:ln>
              <a:effectLst/>
            </c:spPr>
          </c:dPt>
          <c:cat>
            <c:strRef>
              <c:f>'10_Contractor'!$B$75:$B$105</c:f>
              <c:strCache>
                <c:ptCount val="31"/>
                <c:pt idx="0">
                  <c:v>Federal: BPA Overhead (&amp; Non-Contracted Project Costs)</c:v>
                </c:pt>
                <c:pt idx="1">
                  <c:v>Federal: National Marine Fisheries</c:v>
                </c:pt>
                <c:pt idx="2">
                  <c:v>Federal: US Fish &amp; Wildlife Service</c:v>
                </c:pt>
                <c:pt idx="3">
                  <c:v>Federal: US Geological Survey</c:v>
                </c:pt>
                <c:pt idx="4">
                  <c:v>Federal: US Bureau of Reclamation</c:v>
                </c:pt>
                <c:pt idx="5">
                  <c:v>Federal: Other</c:v>
                </c:pt>
                <c:pt idx="6">
                  <c:v>State: Idaho Department of Fish &amp; Wildlife</c:v>
                </c:pt>
                <c:pt idx="7">
                  <c:v>State: Oregon Department of Fish &amp; Wildlife</c:v>
                </c:pt>
                <c:pt idx="8">
                  <c:v>State: Washington Department of Fish &amp; Wildlife</c:v>
                </c:pt>
                <c:pt idx="9">
                  <c:v>State: Montana Fish, Wildlife And Parks</c:v>
                </c:pt>
                <c:pt idx="10">
                  <c:v>State: Idaho State Office of Species Conservation</c:v>
                </c:pt>
                <c:pt idx="11">
                  <c:v>Tribe: Yakama Confederated Tribes</c:v>
                </c:pt>
                <c:pt idx="12">
                  <c:v>Tribe: Nez Perce Tribe</c:v>
                </c:pt>
                <c:pt idx="13">
                  <c:v>Tribe: Colville Confederated Tribes</c:v>
                </c:pt>
                <c:pt idx="14">
                  <c:v>Tribe: Confederated Tribes of Warm Springs</c:v>
                </c:pt>
                <c:pt idx="15">
                  <c:v>Tribe: Kootenai Tribe</c:v>
                </c:pt>
                <c:pt idx="16">
                  <c:v>Tribe: Umatilla Confederated Tribes</c:v>
                </c:pt>
                <c:pt idx="17">
                  <c:v>Tribe: Columbia River Intertribal Fish Commission</c:v>
                </c:pt>
                <c:pt idx="18">
                  <c:v>Tribe: Shoshone-Bannock Tribes</c:v>
                </c:pt>
                <c:pt idx="19">
                  <c:v>Tribe: Kalispel Tribe of Indians</c:v>
                </c:pt>
                <c:pt idx="20">
                  <c:v>Tribe: Spokane Tribe of Indians</c:v>
                </c:pt>
                <c:pt idx="21">
                  <c:v>Tribe: Coeur D'Alene Tribe of Idaho</c:v>
                </c:pt>
                <c:pt idx="22">
                  <c:v>Tribe: Shoshone-Paiute Tribes</c:v>
                </c:pt>
                <c:pt idx="23">
                  <c:v>Tribe: Burns-Paiute</c:v>
                </c:pt>
                <c:pt idx="24">
                  <c:v>Tribe: Other</c:v>
                </c:pt>
                <c:pt idx="25">
                  <c:v>Interstate: Pacific States Marine Fisheries Commission</c:v>
                </c:pt>
                <c:pt idx="26">
                  <c:v>University</c:v>
                </c:pt>
                <c:pt idx="27">
                  <c:v>Other: Private/Non-Profit/Other</c:v>
                </c:pt>
                <c:pt idx="28">
                  <c:v>Other: Land Acquisitions</c:v>
                </c:pt>
                <c:pt idx="29">
                  <c:v>Other: Local/Semi Government</c:v>
                </c:pt>
                <c:pt idx="30">
                  <c:v>Other: National Fish &amp; Wildlife Foundation</c:v>
                </c:pt>
              </c:strCache>
            </c:strRef>
          </c:cat>
          <c:val>
            <c:numRef>
              <c:f>'10_Contractor'!$D$75:$D$105</c:f>
              <c:numCache>
                <c:formatCode>"$"#,##0</c:formatCode>
                <c:ptCount val="31"/>
                <c:pt idx="0">
                  <c:v>18662085.170000002</c:v>
                </c:pt>
                <c:pt idx="1">
                  <c:v>7869433</c:v>
                </c:pt>
                <c:pt idx="2">
                  <c:v>2718120.18</c:v>
                </c:pt>
                <c:pt idx="3">
                  <c:v>1705065.54</c:v>
                </c:pt>
                <c:pt idx="4">
                  <c:v>714662.68</c:v>
                </c:pt>
                <c:pt idx="5">
                  <c:v>1294719</c:v>
                </c:pt>
                <c:pt idx="6">
                  <c:v>15455053.789999999</c:v>
                </c:pt>
                <c:pt idx="7">
                  <c:v>14416087.09</c:v>
                </c:pt>
                <c:pt idx="8">
                  <c:v>11894739.43</c:v>
                </c:pt>
                <c:pt idx="9">
                  <c:v>3051536.75</c:v>
                </c:pt>
                <c:pt idx="10">
                  <c:v>2742180.2</c:v>
                </c:pt>
                <c:pt idx="11">
                  <c:v>27481990.550000001</c:v>
                </c:pt>
                <c:pt idx="12">
                  <c:v>16713068.199999999</c:v>
                </c:pt>
                <c:pt idx="13">
                  <c:v>14293923.970000001</c:v>
                </c:pt>
                <c:pt idx="14">
                  <c:v>12065436.449999999</c:v>
                </c:pt>
                <c:pt idx="15">
                  <c:v>11586883.73</c:v>
                </c:pt>
                <c:pt idx="16">
                  <c:v>11248947.369999999</c:v>
                </c:pt>
                <c:pt idx="17">
                  <c:v>9041925.8399999999</c:v>
                </c:pt>
                <c:pt idx="18">
                  <c:v>3477187.41</c:v>
                </c:pt>
                <c:pt idx="19">
                  <c:v>3133721.78</c:v>
                </c:pt>
                <c:pt idx="20">
                  <c:v>2989703.16</c:v>
                </c:pt>
                <c:pt idx="21">
                  <c:v>2686195.65</c:v>
                </c:pt>
                <c:pt idx="22">
                  <c:v>1086909.6599999999</c:v>
                </c:pt>
                <c:pt idx="23">
                  <c:v>1081654.73</c:v>
                </c:pt>
                <c:pt idx="24">
                  <c:v>2528557</c:v>
                </c:pt>
                <c:pt idx="25">
                  <c:v>13923765.529999999</c:v>
                </c:pt>
                <c:pt idx="26">
                  <c:v>3143475.74</c:v>
                </c:pt>
                <c:pt idx="27">
                  <c:v>24068856.09</c:v>
                </c:pt>
                <c:pt idx="28">
                  <c:v>22112085.41</c:v>
                </c:pt>
                <c:pt idx="29">
                  <c:v>10995773.41</c:v>
                </c:pt>
                <c:pt idx="30">
                  <c:v>5148896.25</c:v>
                </c:pt>
              </c:numCache>
            </c:numRef>
          </c:val>
        </c:ser>
        <c:dLbls>
          <c:showLegendKey val="0"/>
          <c:showVal val="0"/>
          <c:showCatName val="0"/>
          <c:showSerName val="0"/>
          <c:showPercent val="0"/>
          <c:showBubbleSize val="0"/>
        </c:dLbls>
        <c:gapWidth val="52"/>
        <c:axId val="570732328"/>
        <c:axId val="570731936"/>
      </c:barChart>
      <c:catAx>
        <c:axId val="5707323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570731936"/>
        <c:crosses val="autoZero"/>
        <c:auto val="1"/>
        <c:lblAlgn val="ctr"/>
        <c:lblOffset val="100"/>
        <c:noMultiLvlLbl val="0"/>
      </c:catAx>
      <c:valAx>
        <c:axId val="570731936"/>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quot;mil&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57073232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35775091735066594"/>
          <c:y val="1.1144733600781059E-2"/>
          <c:w val="0.59880164245374745"/>
          <c:h val="0.94507048763721402"/>
        </c:manualLayout>
      </c:layout>
      <c:barChart>
        <c:barDir val="bar"/>
        <c:grouping val="stacked"/>
        <c:varyColors val="0"/>
        <c:ser>
          <c:idx val="0"/>
          <c:order val="0"/>
          <c:spPr>
            <a:effectLst>
              <a:outerShdw blurRad="50800" dist="38100" dir="5400000" algn="t" rotWithShape="0">
                <a:prstClr val="black">
                  <a:alpha val="40000"/>
                </a:prstClr>
              </a:outerShdw>
            </a:effectLst>
          </c:spPr>
          <c:invertIfNegative val="0"/>
          <c:cat>
            <c:strRef>
              <c:f>'11_LandPurchases'!$A$46:$A$57</c:f>
              <c:strCache>
                <c:ptCount val="12"/>
                <c:pt idx="0">
                  <c:v>Idaho Office of Species Conservation</c:v>
                </c:pt>
                <c:pt idx="1">
                  <c:v>Confederated Tribes of the Warm Springs</c:v>
                </c:pt>
                <c:pt idx="2">
                  <c:v>Nature Conservancy</c:v>
                </c:pt>
                <c:pt idx="3">
                  <c:v>Columbia Land Trust</c:v>
                </c:pt>
                <c:pt idx="4">
                  <c:v>Confederated Tribes of the Grande Ronde</c:v>
                </c:pt>
                <c:pt idx="5">
                  <c:v>Oregon Department Of Fish and Wildlife (ODFW)</c:v>
                </c:pt>
                <c:pt idx="6">
                  <c:v>Greenbelt Land Trust</c:v>
                </c:pt>
                <c:pt idx="7">
                  <c:v>Umatilla Confederated Tribes (CTUIR)</c:v>
                </c:pt>
                <c:pt idx="8">
                  <c:v>Blue Mountain Land Trust</c:v>
                </c:pt>
                <c:pt idx="9">
                  <c:v>Salish and Kootenai Confederated Tribes</c:v>
                </c:pt>
                <c:pt idx="10">
                  <c:v>Friends of Buford Park</c:v>
                </c:pt>
                <c:pt idx="11">
                  <c:v>Montana Fish, Wildlife and Parks (MFWP)</c:v>
                </c:pt>
              </c:strCache>
            </c:strRef>
          </c:cat>
          <c:val>
            <c:numRef>
              <c:f>'11_LandPurchases'!$B$46:$B$57</c:f>
              <c:numCache>
                <c:formatCode>"$"#,##0</c:formatCode>
                <c:ptCount val="12"/>
                <c:pt idx="0">
                  <c:v>7980000</c:v>
                </c:pt>
                <c:pt idx="1">
                  <c:v>3632833</c:v>
                </c:pt>
                <c:pt idx="2">
                  <c:v>2268978</c:v>
                </c:pt>
                <c:pt idx="3">
                  <c:v>2051603.16</c:v>
                </c:pt>
                <c:pt idx="4">
                  <c:v>1741196.75</c:v>
                </c:pt>
                <c:pt idx="5">
                  <c:v>1082452</c:v>
                </c:pt>
                <c:pt idx="6">
                  <c:v>947500</c:v>
                </c:pt>
                <c:pt idx="7">
                  <c:v>771010</c:v>
                </c:pt>
                <c:pt idx="8">
                  <c:v>562383</c:v>
                </c:pt>
                <c:pt idx="9">
                  <c:v>490964.5</c:v>
                </c:pt>
                <c:pt idx="10">
                  <c:v>423162</c:v>
                </c:pt>
                <c:pt idx="11">
                  <c:v>154274</c:v>
                </c:pt>
              </c:numCache>
            </c:numRef>
          </c:val>
        </c:ser>
        <c:dLbls>
          <c:showLegendKey val="0"/>
          <c:showVal val="0"/>
          <c:showCatName val="0"/>
          <c:showSerName val="0"/>
          <c:showPercent val="0"/>
          <c:showBubbleSize val="0"/>
        </c:dLbls>
        <c:gapWidth val="76"/>
        <c:overlap val="100"/>
        <c:axId val="570733112"/>
        <c:axId val="570737424"/>
      </c:barChart>
      <c:catAx>
        <c:axId val="570733112"/>
        <c:scaling>
          <c:orientation val="maxMin"/>
        </c:scaling>
        <c:delete val="0"/>
        <c:axPos val="l"/>
        <c:numFmt formatCode="General" sourceLinked="0"/>
        <c:majorTickMark val="out"/>
        <c:minorTickMark val="none"/>
        <c:tickLblPos val="nextTo"/>
        <c:txPr>
          <a:bodyPr rot="0" vert="horz" anchor="ctr" anchorCtr="1"/>
          <a:lstStyle/>
          <a:p>
            <a:pPr>
              <a:defRPr sz="1050">
                <a:solidFill>
                  <a:schemeClr val="bg1">
                    <a:lumMod val="50000"/>
                  </a:schemeClr>
                </a:solidFill>
                <a:latin typeface="Century Gothic" pitchFamily="34" charset="0"/>
              </a:defRPr>
            </a:pPr>
            <a:endParaRPr lang="en-US"/>
          </a:p>
        </c:txPr>
        <c:crossAx val="570737424"/>
        <c:crosses val="autoZero"/>
        <c:auto val="1"/>
        <c:lblAlgn val="ctr"/>
        <c:lblOffset val="100"/>
        <c:noMultiLvlLbl val="0"/>
      </c:catAx>
      <c:valAx>
        <c:axId val="570737424"/>
        <c:scaling>
          <c:orientation val="minMax"/>
        </c:scaling>
        <c:delete val="0"/>
        <c:axPos val="t"/>
        <c:majorGridlines>
          <c:spPr>
            <a:ln>
              <a:solidFill>
                <a:schemeClr val="bg1">
                  <a:lumMod val="65000"/>
                </a:schemeClr>
              </a:solidFill>
            </a:ln>
          </c:spPr>
        </c:majorGridlines>
        <c:numFmt formatCode="&quot;$&quot;#0,,\ &quot;mil&quot;" sourceLinked="0"/>
        <c:majorTickMark val="out"/>
        <c:minorTickMark val="none"/>
        <c:tickLblPos val="nextTo"/>
        <c:spPr>
          <a:ln>
            <a:solidFill>
              <a:schemeClr val="bg1">
                <a:lumMod val="65000"/>
              </a:schemeClr>
            </a:solidFill>
          </a:ln>
        </c:spPr>
        <c:txPr>
          <a:bodyPr/>
          <a:lstStyle/>
          <a:p>
            <a:pPr>
              <a:defRPr sz="1050">
                <a:solidFill>
                  <a:schemeClr val="bg1">
                    <a:lumMod val="50000"/>
                  </a:schemeClr>
                </a:solidFill>
                <a:latin typeface="Century Gothic" pitchFamily="34" charset="0"/>
              </a:defRPr>
            </a:pPr>
            <a:endParaRPr lang="en-US"/>
          </a:p>
        </c:txPr>
        <c:crossAx val="570733112"/>
        <c:crosses val="autoZero"/>
        <c:crossBetween val="between"/>
      </c:valAx>
      <c:spPr>
        <a:ln>
          <a:solidFill>
            <a:sysClr val="window" lastClr="FFFFFF">
              <a:lumMod val="65000"/>
            </a:sysClr>
          </a:solidFill>
        </a:ln>
      </c:spPr>
    </c:plotArea>
    <c:plotVisOnly val="1"/>
    <c:dispBlanksAs val="gap"/>
    <c:showDLblsOverMax val="0"/>
  </c:chart>
  <c:spPr>
    <a:ln>
      <a:noFill/>
    </a:ln>
  </c:spPr>
  <c:printSettings>
    <c:headerFooter/>
    <c:pageMargins b="0.75000000000000056" l="0.70000000000000051" r="0.70000000000000051" t="0.75000000000000056" header="0.30000000000000027" footer="0.30000000000000027"/>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278567379319038"/>
          <c:y val="3.5859820700896494E-2"/>
          <c:w val="0.7065669533049459"/>
          <c:h val="0.86161656411805998"/>
        </c:manualLayout>
      </c:layout>
      <c:areaChart>
        <c:grouping val="stacked"/>
        <c:varyColors val="0"/>
        <c:ser>
          <c:idx val="0"/>
          <c:order val="0"/>
          <c:tx>
            <c:strRef>
              <c:f>'12_Cumulative'!$A$4</c:f>
              <c:strCache>
                <c:ptCount val="1"/>
                <c:pt idx="0">
                  <c:v>Power Purchases</c:v>
                </c:pt>
              </c:strCache>
            </c:strRef>
          </c:tx>
          <c:spPr>
            <a:solidFill>
              <a:srgbClr val="4F81BD"/>
            </a:solidFill>
            <a:ln>
              <a:noFill/>
            </a:ln>
            <a:effectLst/>
          </c:spPr>
          <c:cat>
            <c:numRef>
              <c:f>'12_Cumulative'!$C$3:$AK$3</c:f>
              <c:numCache>
                <c:formatCode>General</c:formatCode>
                <c:ptCount val="35"/>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pt idx="34">
                  <c:v>2015</c:v>
                </c:pt>
              </c:numCache>
            </c:numRef>
          </c:cat>
          <c:val>
            <c:numRef>
              <c:f>'12_Cumulative'!$C$4:$AK$4</c:f>
              <c:numCache>
                <c:formatCode>_(* #,##0.0_);_(* \(#,##0.0\);_(* "-"??_);_(@_)</c:formatCode>
                <c:ptCount val="35"/>
                <c:pt idx="0">
                  <c:v>0</c:v>
                </c:pt>
                <c:pt idx="1">
                  <c:v>0</c:v>
                </c:pt>
                <c:pt idx="2">
                  <c:v>0</c:v>
                </c:pt>
                <c:pt idx="3">
                  <c:v>12</c:v>
                </c:pt>
                <c:pt idx="4">
                  <c:v>29</c:v>
                </c:pt>
                <c:pt idx="5">
                  <c:v>103</c:v>
                </c:pt>
                <c:pt idx="6">
                  <c:v>114</c:v>
                </c:pt>
                <c:pt idx="7">
                  <c:v>154</c:v>
                </c:pt>
                <c:pt idx="8">
                  <c:v>194</c:v>
                </c:pt>
                <c:pt idx="9">
                  <c:v>234</c:v>
                </c:pt>
                <c:pt idx="10">
                  <c:v>274</c:v>
                </c:pt>
                <c:pt idx="11">
                  <c:v>333</c:v>
                </c:pt>
                <c:pt idx="12">
                  <c:v>437</c:v>
                </c:pt>
                <c:pt idx="13">
                  <c:v>548.70000000000005</c:v>
                </c:pt>
                <c:pt idx="14">
                  <c:v>612.20000000000005</c:v>
                </c:pt>
                <c:pt idx="15">
                  <c:v>612.20000000000005</c:v>
                </c:pt>
                <c:pt idx="16">
                  <c:v>612.20000000000005</c:v>
                </c:pt>
                <c:pt idx="17">
                  <c:v>617.6</c:v>
                </c:pt>
                <c:pt idx="18">
                  <c:v>665.2</c:v>
                </c:pt>
                <c:pt idx="19">
                  <c:v>730</c:v>
                </c:pt>
                <c:pt idx="20">
                  <c:v>2119.6</c:v>
                </c:pt>
                <c:pt idx="21">
                  <c:v>2267.4</c:v>
                </c:pt>
                <c:pt idx="22">
                  <c:v>2438.5</c:v>
                </c:pt>
                <c:pt idx="23">
                  <c:v>2629.5</c:v>
                </c:pt>
                <c:pt idx="24">
                  <c:v>2740.3</c:v>
                </c:pt>
                <c:pt idx="25">
                  <c:v>2908.5</c:v>
                </c:pt>
                <c:pt idx="26">
                  <c:v>3029.2</c:v>
                </c:pt>
                <c:pt idx="27">
                  <c:v>3304.1</c:v>
                </c:pt>
                <c:pt idx="28">
                  <c:v>3544.4</c:v>
                </c:pt>
                <c:pt idx="29">
                  <c:v>3854.5</c:v>
                </c:pt>
                <c:pt idx="30">
                  <c:v>3925.2</c:v>
                </c:pt>
                <c:pt idx="31">
                  <c:v>3963.7</c:v>
                </c:pt>
                <c:pt idx="32">
                  <c:v>4049.8</c:v>
                </c:pt>
                <c:pt idx="33">
                  <c:v>4246</c:v>
                </c:pt>
                <c:pt idx="34">
                  <c:v>4313.2</c:v>
                </c:pt>
              </c:numCache>
            </c:numRef>
          </c:val>
        </c:ser>
        <c:ser>
          <c:idx val="1"/>
          <c:order val="1"/>
          <c:tx>
            <c:strRef>
              <c:f>'12_Cumulative'!$A$5</c:f>
              <c:strCache>
                <c:ptCount val="1"/>
                <c:pt idx="0">
                  <c:v>Forgone Revenues</c:v>
                </c:pt>
              </c:strCache>
            </c:strRef>
          </c:tx>
          <c:spPr>
            <a:solidFill>
              <a:srgbClr val="C0504D"/>
            </a:solidFill>
            <a:ln>
              <a:noFill/>
            </a:ln>
            <a:effectLst/>
          </c:spPr>
          <c:cat>
            <c:numRef>
              <c:f>'12_Cumulative'!$C$3:$AK$3</c:f>
              <c:numCache>
                <c:formatCode>General</c:formatCode>
                <c:ptCount val="35"/>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pt idx="34">
                  <c:v>2015</c:v>
                </c:pt>
              </c:numCache>
            </c:numRef>
          </c:cat>
          <c:val>
            <c:numRef>
              <c:f>'12_Cumulative'!$C$5:$AK$5</c:f>
              <c:numCache>
                <c:formatCode>_(* #,##0.0_);_(* \(#,##0.0\);_(* "-"??_);_(@_)</c:formatCode>
                <c:ptCount val="35"/>
                <c:pt idx="0">
                  <c:v>3</c:v>
                </c:pt>
                <c:pt idx="1">
                  <c:v>17</c:v>
                </c:pt>
                <c:pt idx="2">
                  <c:v>18</c:v>
                </c:pt>
                <c:pt idx="3">
                  <c:v>26</c:v>
                </c:pt>
                <c:pt idx="4">
                  <c:v>53</c:v>
                </c:pt>
                <c:pt idx="5">
                  <c:v>72</c:v>
                </c:pt>
                <c:pt idx="6">
                  <c:v>79</c:v>
                </c:pt>
                <c:pt idx="7">
                  <c:v>89</c:v>
                </c:pt>
                <c:pt idx="8">
                  <c:v>104</c:v>
                </c:pt>
                <c:pt idx="9">
                  <c:v>119</c:v>
                </c:pt>
                <c:pt idx="10">
                  <c:v>134</c:v>
                </c:pt>
                <c:pt idx="11">
                  <c:v>137</c:v>
                </c:pt>
                <c:pt idx="12">
                  <c:v>182</c:v>
                </c:pt>
                <c:pt idx="13">
                  <c:v>244</c:v>
                </c:pt>
                <c:pt idx="14">
                  <c:v>251.1</c:v>
                </c:pt>
                <c:pt idx="15">
                  <c:v>332.8</c:v>
                </c:pt>
                <c:pt idx="16">
                  <c:v>440.6</c:v>
                </c:pt>
                <c:pt idx="17">
                  <c:v>557.1</c:v>
                </c:pt>
                <c:pt idx="18">
                  <c:v>754.9</c:v>
                </c:pt>
                <c:pt idx="19">
                  <c:v>948</c:v>
                </c:pt>
                <c:pt idx="20">
                  <c:v>1063.9000000000001</c:v>
                </c:pt>
                <c:pt idx="21">
                  <c:v>1076.5</c:v>
                </c:pt>
                <c:pt idx="22">
                  <c:v>1155.7</c:v>
                </c:pt>
                <c:pt idx="23">
                  <c:v>1177.4000000000001</c:v>
                </c:pt>
                <c:pt idx="24">
                  <c:v>1359.5</c:v>
                </c:pt>
                <c:pt idx="25">
                  <c:v>1756.9</c:v>
                </c:pt>
                <c:pt idx="26">
                  <c:v>2039.5</c:v>
                </c:pt>
                <c:pt idx="27">
                  <c:v>2335</c:v>
                </c:pt>
                <c:pt idx="28">
                  <c:v>2477.8000000000002</c:v>
                </c:pt>
                <c:pt idx="29">
                  <c:v>2577.4</c:v>
                </c:pt>
                <c:pt idx="30">
                  <c:v>2734.1</c:v>
                </c:pt>
                <c:pt idx="31">
                  <c:v>2886.3</c:v>
                </c:pt>
                <c:pt idx="32">
                  <c:v>3021.3</c:v>
                </c:pt>
                <c:pt idx="33">
                  <c:v>3144</c:v>
                </c:pt>
                <c:pt idx="34">
                  <c:v>3340.1</c:v>
                </c:pt>
              </c:numCache>
            </c:numRef>
          </c:val>
        </c:ser>
        <c:ser>
          <c:idx val="2"/>
          <c:order val="2"/>
          <c:tx>
            <c:strRef>
              <c:f>'12_Cumulative'!$A$6</c:f>
              <c:strCache>
                <c:ptCount val="1"/>
                <c:pt idx="0">
                  <c:v>Reimbursable Expenses</c:v>
                </c:pt>
              </c:strCache>
            </c:strRef>
          </c:tx>
          <c:spPr>
            <a:solidFill>
              <a:srgbClr val="9BBB59"/>
            </a:solidFill>
            <a:ln>
              <a:noFill/>
            </a:ln>
            <a:effectLst/>
          </c:spPr>
          <c:cat>
            <c:numRef>
              <c:f>'12_Cumulative'!$C$3:$AK$3</c:f>
              <c:numCache>
                <c:formatCode>General</c:formatCode>
                <c:ptCount val="35"/>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pt idx="34">
                  <c:v>2015</c:v>
                </c:pt>
              </c:numCache>
            </c:numRef>
          </c:cat>
          <c:val>
            <c:numRef>
              <c:f>'12_Cumulative'!$C$6:$AK$6</c:f>
              <c:numCache>
                <c:formatCode>_(* #,##0.0_);_(* \(#,##0.0\);_(* "-"??_);_(@_)</c:formatCode>
                <c:ptCount val="35"/>
                <c:pt idx="0">
                  <c:v>21</c:v>
                </c:pt>
                <c:pt idx="1">
                  <c:v>32.5</c:v>
                </c:pt>
                <c:pt idx="2">
                  <c:v>46.7</c:v>
                </c:pt>
                <c:pt idx="3">
                  <c:v>62.7</c:v>
                </c:pt>
                <c:pt idx="4">
                  <c:v>82.6</c:v>
                </c:pt>
                <c:pt idx="5">
                  <c:v>106.3</c:v>
                </c:pt>
                <c:pt idx="6">
                  <c:v>136</c:v>
                </c:pt>
                <c:pt idx="7">
                  <c:v>155</c:v>
                </c:pt>
                <c:pt idx="8">
                  <c:v>178.6</c:v>
                </c:pt>
                <c:pt idx="9">
                  <c:v>202</c:v>
                </c:pt>
                <c:pt idx="10">
                  <c:v>226.3</c:v>
                </c:pt>
                <c:pt idx="11">
                  <c:v>254.7</c:v>
                </c:pt>
                <c:pt idx="12">
                  <c:v>285.2</c:v>
                </c:pt>
                <c:pt idx="13">
                  <c:v>320.10000000000002</c:v>
                </c:pt>
                <c:pt idx="14">
                  <c:v>356.2</c:v>
                </c:pt>
                <c:pt idx="15">
                  <c:v>391.6</c:v>
                </c:pt>
                <c:pt idx="16">
                  <c:v>427.5</c:v>
                </c:pt>
                <c:pt idx="17">
                  <c:v>463.9</c:v>
                </c:pt>
                <c:pt idx="18">
                  <c:v>502.8</c:v>
                </c:pt>
                <c:pt idx="19">
                  <c:v>540.4</c:v>
                </c:pt>
                <c:pt idx="20">
                  <c:v>582.9</c:v>
                </c:pt>
                <c:pt idx="21">
                  <c:v>633.79999999999995</c:v>
                </c:pt>
                <c:pt idx="22">
                  <c:v>686.4</c:v>
                </c:pt>
                <c:pt idx="23">
                  <c:v>743.6</c:v>
                </c:pt>
                <c:pt idx="24">
                  <c:v>801.5</c:v>
                </c:pt>
                <c:pt idx="25">
                  <c:v>862.2</c:v>
                </c:pt>
                <c:pt idx="26">
                  <c:v>922.5</c:v>
                </c:pt>
                <c:pt idx="27">
                  <c:v>984.7</c:v>
                </c:pt>
                <c:pt idx="28">
                  <c:v>1049</c:v>
                </c:pt>
                <c:pt idx="29">
                  <c:v>1114</c:v>
                </c:pt>
                <c:pt idx="30">
                  <c:v>1188.3</c:v>
                </c:pt>
                <c:pt idx="31">
                  <c:v>1261.3</c:v>
                </c:pt>
                <c:pt idx="32">
                  <c:v>1344.7</c:v>
                </c:pt>
                <c:pt idx="33">
                  <c:v>1435</c:v>
                </c:pt>
                <c:pt idx="34">
                  <c:v>1515</c:v>
                </c:pt>
              </c:numCache>
            </c:numRef>
          </c:val>
        </c:ser>
        <c:ser>
          <c:idx val="3"/>
          <c:order val="3"/>
          <c:tx>
            <c:strRef>
              <c:f>'12_Cumulative'!$A$7</c:f>
              <c:strCache>
                <c:ptCount val="1"/>
                <c:pt idx="0">
                  <c:v>Direct Program</c:v>
                </c:pt>
              </c:strCache>
            </c:strRef>
          </c:tx>
          <c:spPr>
            <a:solidFill>
              <a:srgbClr val="8064A2"/>
            </a:solidFill>
            <a:ln>
              <a:noFill/>
            </a:ln>
            <a:effectLst/>
          </c:spPr>
          <c:cat>
            <c:numRef>
              <c:f>'12_Cumulative'!$C$3:$AK$3</c:f>
              <c:numCache>
                <c:formatCode>General</c:formatCode>
                <c:ptCount val="35"/>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pt idx="34">
                  <c:v>2015</c:v>
                </c:pt>
              </c:numCache>
            </c:numRef>
          </c:cat>
          <c:val>
            <c:numRef>
              <c:f>'12_Cumulative'!$C$7:$AK$7</c:f>
              <c:numCache>
                <c:formatCode>_(* #,##0.0_);_(* \(#,##0.0\);_(* "-"??_);_(@_)</c:formatCode>
                <c:ptCount val="35"/>
                <c:pt idx="0">
                  <c:v>4.5999999999999996</c:v>
                </c:pt>
                <c:pt idx="1">
                  <c:v>9.1999999999999993</c:v>
                </c:pt>
                <c:pt idx="2">
                  <c:v>18.3</c:v>
                </c:pt>
                <c:pt idx="3">
                  <c:v>37.9</c:v>
                </c:pt>
                <c:pt idx="4">
                  <c:v>53.8</c:v>
                </c:pt>
                <c:pt idx="5">
                  <c:v>73.400000000000006</c:v>
                </c:pt>
                <c:pt idx="6">
                  <c:v>95.6</c:v>
                </c:pt>
                <c:pt idx="7">
                  <c:v>114.4</c:v>
                </c:pt>
                <c:pt idx="8">
                  <c:v>137.4</c:v>
                </c:pt>
                <c:pt idx="9">
                  <c:v>170.2</c:v>
                </c:pt>
                <c:pt idx="10">
                  <c:v>203.2</c:v>
                </c:pt>
                <c:pt idx="11">
                  <c:v>270.2</c:v>
                </c:pt>
                <c:pt idx="12">
                  <c:v>319.8</c:v>
                </c:pt>
                <c:pt idx="13">
                  <c:v>375.7</c:v>
                </c:pt>
                <c:pt idx="14">
                  <c:v>447.1</c:v>
                </c:pt>
                <c:pt idx="15">
                  <c:v>515.6</c:v>
                </c:pt>
                <c:pt idx="16">
                  <c:v>597.79999999999995</c:v>
                </c:pt>
                <c:pt idx="17">
                  <c:v>702.7</c:v>
                </c:pt>
                <c:pt idx="18">
                  <c:v>810.9</c:v>
                </c:pt>
                <c:pt idx="19">
                  <c:v>919.1</c:v>
                </c:pt>
                <c:pt idx="20">
                  <c:v>1020.2</c:v>
                </c:pt>
                <c:pt idx="21">
                  <c:v>1157.3</c:v>
                </c:pt>
                <c:pt idx="22">
                  <c:v>1298</c:v>
                </c:pt>
                <c:pt idx="23">
                  <c:v>1435.9</c:v>
                </c:pt>
                <c:pt idx="24">
                  <c:v>1571.7</c:v>
                </c:pt>
                <c:pt idx="25">
                  <c:v>1709.3</c:v>
                </c:pt>
                <c:pt idx="26">
                  <c:v>1848.8</c:v>
                </c:pt>
                <c:pt idx="27">
                  <c:v>1998</c:v>
                </c:pt>
                <c:pt idx="28">
                  <c:v>2175.9</c:v>
                </c:pt>
                <c:pt idx="29">
                  <c:v>2375.5</c:v>
                </c:pt>
                <c:pt idx="30">
                  <c:v>2596.6</c:v>
                </c:pt>
                <c:pt idx="31">
                  <c:v>2845.5</c:v>
                </c:pt>
                <c:pt idx="32">
                  <c:v>3084.2</c:v>
                </c:pt>
                <c:pt idx="33">
                  <c:v>3316</c:v>
                </c:pt>
                <c:pt idx="34">
                  <c:v>3574.5</c:v>
                </c:pt>
              </c:numCache>
            </c:numRef>
          </c:val>
        </c:ser>
        <c:ser>
          <c:idx val="4"/>
          <c:order val="4"/>
          <c:tx>
            <c:strRef>
              <c:f>'12_Cumulative'!$A$8</c:f>
              <c:strCache>
                <c:ptCount val="1"/>
                <c:pt idx="0">
                  <c:v>Fixed Expenses</c:v>
                </c:pt>
              </c:strCache>
            </c:strRef>
          </c:tx>
          <c:spPr>
            <a:solidFill>
              <a:srgbClr val="4BACC6"/>
            </a:solidFill>
            <a:ln>
              <a:noFill/>
            </a:ln>
            <a:effectLst/>
          </c:spPr>
          <c:cat>
            <c:numRef>
              <c:f>'12_Cumulative'!$C$3:$AK$3</c:f>
              <c:numCache>
                <c:formatCode>General</c:formatCode>
                <c:ptCount val="35"/>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pt idx="34">
                  <c:v>2015</c:v>
                </c:pt>
              </c:numCache>
            </c:numRef>
          </c:cat>
          <c:val>
            <c:numRef>
              <c:f>'12_Cumulative'!$C$8:$AK$8</c:f>
              <c:numCache>
                <c:formatCode>_(* #,##0.0_);_(* \(#,##0.0\);_(* "-"??_);_(@_)</c:formatCode>
                <c:ptCount val="35"/>
                <c:pt idx="0">
                  <c:v>32.799999999999997</c:v>
                </c:pt>
                <c:pt idx="1">
                  <c:v>61.1</c:v>
                </c:pt>
                <c:pt idx="2">
                  <c:v>77</c:v>
                </c:pt>
                <c:pt idx="3">
                  <c:v>93.6</c:v>
                </c:pt>
                <c:pt idx="4">
                  <c:v>113.8</c:v>
                </c:pt>
                <c:pt idx="5">
                  <c:v>135.4</c:v>
                </c:pt>
                <c:pt idx="6">
                  <c:v>163.9</c:v>
                </c:pt>
                <c:pt idx="7">
                  <c:v>194.9</c:v>
                </c:pt>
                <c:pt idx="8">
                  <c:v>226.8</c:v>
                </c:pt>
                <c:pt idx="9">
                  <c:v>261.10000000000002</c:v>
                </c:pt>
                <c:pt idx="10">
                  <c:v>299.3</c:v>
                </c:pt>
                <c:pt idx="11">
                  <c:v>341.2</c:v>
                </c:pt>
                <c:pt idx="12">
                  <c:v>394.8</c:v>
                </c:pt>
                <c:pt idx="13">
                  <c:v>456.1</c:v>
                </c:pt>
                <c:pt idx="14">
                  <c:v>519.70000000000005</c:v>
                </c:pt>
                <c:pt idx="15">
                  <c:v>592.79999999999995</c:v>
                </c:pt>
                <c:pt idx="16">
                  <c:v>669.1</c:v>
                </c:pt>
                <c:pt idx="17">
                  <c:v>743.2</c:v>
                </c:pt>
                <c:pt idx="18">
                  <c:v>819.3</c:v>
                </c:pt>
                <c:pt idx="19">
                  <c:v>895.6</c:v>
                </c:pt>
                <c:pt idx="20">
                  <c:v>973.8</c:v>
                </c:pt>
                <c:pt idx="21">
                  <c:v>1052</c:v>
                </c:pt>
                <c:pt idx="22">
                  <c:v>1132.5</c:v>
                </c:pt>
                <c:pt idx="23">
                  <c:v>1217.9000000000001</c:v>
                </c:pt>
                <c:pt idx="24">
                  <c:v>1307.5999999999999</c:v>
                </c:pt>
                <c:pt idx="25">
                  <c:v>1395.1</c:v>
                </c:pt>
                <c:pt idx="26">
                  <c:v>1508</c:v>
                </c:pt>
                <c:pt idx="27">
                  <c:v>1620.9</c:v>
                </c:pt>
                <c:pt idx="28">
                  <c:v>1740.9</c:v>
                </c:pt>
                <c:pt idx="29">
                  <c:v>1863.9</c:v>
                </c:pt>
                <c:pt idx="30">
                  <c:v>1991.1</c:v>
                </c:pt>
                <c:pt idx="31">
                  <c:v>2122.6</c:v>
                </c:pt>
                <c:pt idx="32">
                  <c:v>2253.6999999999998</c:v>
                </c:pt>
                <c:pt idx="33">
                  <c:v>2395</c:v>
                </c:pt>
                <c:pt idx="34">
                  <c:v>2557.9</c:v>
                </c:pt>
              </c:numCache>
            </c:numRef>
          </c:val>
        </c:ser>
        <c:dLbls>
          <c:showLegendKey val="0"/>
          <c:showVal val="0"/>
          <c:showCatName val="0"/>
          <c:showSerName val="0"/>
          <c:showPercent val="0"/>
          <c:showBubbleSize val="0"/>
        </c:dLbls>
        <c:axId val="572603424"/>
        <c:axId val="572603816"/>
      </c:areaChart>
      <c:catAx>
        <c:axId val="57260342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572603816"/>
        <c:crosses val="autoZero"/>
        <c:auto val="1"/>
        <c:lblAlgn val="ctr"/>
        <c:lblOffset val="100"/>
        <c:noMultiLvlLbl val="0"/>
      </c:catAx>
      <c:valAx>
        <c:axId val="5726038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r>
                  <a:rPr lang="en-US">
                    <a:latin typeface="Century Gothic" panose="020B0502020202020204" pitchFamily="34" charset="0"/>
                  </a:rPr>
                  <a:t>(Billions)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572603424"/>
        <c:crosses val="autoZero"/>
        <c:crossBetween val="midCat"/>
      </c:valAx>
      <c:spPr>
        <a:noFill/>
        <a:ln>
          <a:noFill/>
        </a:ln>
        <a:effectLst/>
      </c:spPr>
    </c:plotArea>
    <c:legend>
      <c:legendPos val="b"/>
      <c:layout>
        <c:manualLayout>
          <c:xMode val="edge"/>
          <c:yMode val="edge"/>
          <c:x val="0.20807984800716478"/>
          <c:y val="5.7048944676536463E-2"/>
          <c:w val="0.34189400881102877"/>
          <c:h val="0.30073426640740808"/>
        </c:manualLayout>
      </c:layout>
      <c:overlay val="1"/>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381181704154168E-2"/>
          <c:y val="7.8294483019077557E-2"/>
          <c:w val="0.66795435769803635"/>
          <c:h val="0.87500036273835535"/>
        </c:manualLayout>
      </c:layout>
      <c:pieChart>
        <c:varyColors val="1"/>
        <c:ser>
          <c:idx val="0"/>
          <c:order val="0"/>
          <c:spPr>
            <a:ln>
              <a:noFill/>
            </a:ln>
          </c:spPr>
          <c:dPt>
            <c:idx val="0"/>
            <c:bubble3D val="0"/>
            <c:spPr>
              <a:solidFill>
                <a:schemeClr val="accent1"/>
              </a:solidFill>
              <a:ln w="19050">
                <a:noFill/>
              </a:ln>
              <a:effectLst/>
            </c:spPr>
          </c:dPt>
          <c:dPt>
            <c:idx val="1"/>
            <c:bubble3D val="0"/>
            <c:spPr>
              <a:solidFill>
                <a:schemeClr val="accent2"/>
              </a:solidFill>
              <a:ln w="19050">
                <a:noFill/>
              </a:ln>
              <a:effectLst/>
            </c:spPr>
          </c:dPt>
          <c:dPt>
            <c:idx val="2"/>
            <c:bubble3D val="0"/>
            <c:spPr>
              <a:solidFill>
                <a:schemeClr val="accent3"/>
              </a:solidFill>
              <a:ln w="19050">
                <a:noFill/>
              </a:ln>
              <a:effectLst/>
            </c:spPr>
          </c:dPt>
          <c:dPt>
            <c:idx val="3"/>
            <c:bubble3D val="0"/>
            <c:spPr>
              <a:solidFill>
                <a:schemeClr val="accent4"/>
              </a:solidFill>
              <a:ln w="19050">
                <a:noFill/>
              </a:ln>
              <a:effectLst/>
            </c:spPr>
          </c:dPt>
          <c:dPt>
            <c:idx val="4"/>
            <c:bubble3D val="0"/>
            <c:spPr>
              <a:solidFill>
                <a:schemeClr val="accent5"/>
              </a:solidFill>
              <a:ln w="19050">
                <a:noFill/>
              </a:ln>
              <a:effectLst/>
            </c:spPr>
          </c:dPt>
          <c:dPt>
            <c:idx val="5"/>
            <c:bubble3D val="0"/>
            <c:spPr>
              <a:solidFill>
                <a:schemeClr val="accent6"/>
              </a:solidFill>
              <a:ln w="19050">
                <a:noFill/>
              </a:ln>
              <a:effectLst/>
            </c:spPr>
          </c:dPt>
          <c:dPt>
            <c:idx val="6"/>
            <c:bubble3D val="0"/>
            <c:spPr>
              <a:solidFill>
                <a:schemeClr val="accent1">
                  <a:lumMod val="60000"/>
                </a:schemeClr>
              </a:solidFill>
              <a:ln w="19050">
                <a:noFill/>
              </a:ln>
              <a:effectLst/>
            </c:spPr>
          </c:dPt>
          <c:dPt>
            <c:idx val="7"/>
            <c:bubble3D val="0"/>
            <c:spPr>
              <a:solidFill>
                <a:schemeClr val="accent2">
                  <a:lumMod val="60000"/>
                </a:schemeClr>
              </a:solidFill>
              <a:ln w="19050">
                <a:noFill/>
              </a:ln>
              <a:effectLst/>
            </c:spPr>
          </c:dPt>
          <c:dPt>
            <c:idx val="8"/>
            <c:bubble3D val="0"/>
            <c:spPr>
              <a:solidFill>
                <a:schemeClr val="bg1">
                  <a:lumMod val="75000"/>
                </a:schemeClr>
              </a:solidFill>
              <a:ln w="19050">
                <a:noFill/>
              </a:ln>
              <a:effectLst/>
            </c:spPr>
          </c:dPt>
          <c:dPt>
            <c:idx val="9"/>
            <c:bubble3D val="0"/>
            <c:spPr>
              <a:solidFill>
                <a:schemeClr val="accent4">
                  <a:lumMod val="60000"/>
                </a:schemeClr>
              </a:solidFill>
              <a:ln w="19050">
                <a:noFill/>
              </a:ln>
              <a:effectLst/>
            </c:spPr>
          </c:dPt>
          <c:dPt>
            <c:idx val="10"/>
            <c:bubble3D val="0"/>
            <c:spPr>
              <a:solidFill>
                <a:schemeClr val="accent5">
                  <a:lumMod val="60000"/>
                </a:schemeClr>
              </a:solidFill>
              <a:ln w="19050">
                <a:noFill/>
              </a:ln>
              <a:effectLst/>
            </c:spPr>
          </c:dPt>
          <c:dPt>
            <c:idx val="11"/>
            <c:bubble3D val="0"/>
            <c:spPr>
              <a:solidFill>
                <a:schemeClr val="accent6">
                  <a:lumMod val="60000"/>
                </a:schemeClr>
              </a:solidFill>
              <a:ln w="19050">
                <a:noFill/>
              </a:ln>
              <a:effectLst/>
            </c:spPr>
          </c:dPt>
          <c:dLbls>
            <c:dLbl>
              <c:idx val="0"/>
              <c:layout>
                <c:manualLayout>
                  <c:x val="-0.10746056980249022"/>
                  <c:y val="0.13557024749534347"/>
                </c:manualLayout>
              </c:layout>
              <c:showLegendKey val="0"/>
              <c:showVal val="1"/>
              <c:showCatName val="1"/>
              <c:showSerName val="0"/>
              <c:showPercent val="0"/>
              <c:showBubbleSize val="0"/>
              <c:extLst>
                <c:ext xmlns:c15="http://schemas.microsoft.com/office/drawing/2012/chart" uri="{CE6537A1-D6FC-4f65-9D91-7224C49458BB}">
                  <c15:layout/>
                </c:ext>
              </c:extLst>
            </c:dLbl>
            <c:dLbl>
              <c:idx val="1"/>
              <c:layout>
                <c:manualLayout>
                  <c:x val="-0.13379169944044461"/>
                  <c:y val="-8.4387036435927765E-2"/>
                </c:manualLayout>
              </c:layout>
              <c:numFmt formatCode="&quot;$&quot;#0.0\ &quot;million&quot;"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layout/>
                </c:ext>
              </c:extLst>
            </c:dLbl>
            <c:dLbl>
              <c:idx val="2"/>
              <c:layout>
                <c:manualLayout>
                  <c:x val="8.1970600833343871E-2"/>
                  <c:y val="-8.3537606847173568E-2"/>
                </c:manualLayout>
              </c:layout>
              <c:numFmt formatCode="&quot;$&quot;#0.0\ &quot;million&quot;" sourceLinked="0"/>
              <c:spPr>
                <a:solidFill>
                  <a:schemeClr val="bg1">
                    <a:alpha val="85000"/>
                  </a:schemeClr>
                </a:solidFill>
                <a:ln>
                  <a:noFill/>
                </a:ln>
                <a:effectLst/>
              </c:spPr>
              <c:txPr>
                <a:bodyPr rot="0" spcFirstLastPara="1" vertOverflow="ellipsis" vert="horz" wrap="square" lIns="38100" tIns="19050" rIns="38100" bIns="19050" anchor="ctr" anchorCtr="0">
                  <a:spAutoFit/>
                </a:bodyPr>
                <a:lstStyle/>
                <a:p>
                  <a:pPr algn="l">
                    <a:defRPr sz="7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layout/>
                </c:ext>
              </c:extLst>
            </c:dLbl>
            <c:dLbl>
              <c:idx val="3"/>
              <c:layout>
                <c:manualLayout>
                  <c:x val="6.5564803154004397E-2"/>
                  <c:y val="-2.9515501779076175E-2"/>
                </c:manualLayout>
              </c:layout>
              <c:numFmt formatCode="&quot;$&quot;#0.0\ &quot;million&quot;" sourceLinked="0"/>
              <c:spPr>
                <a:solidFill>
                  <a:schemeClr val="bg1">
                    <a:alpha val="85000"/>
                  </a:schemeClr>
                </a:solidFill>
                <a:ln>
                  <a:noFill/>
                </a:ln>
                <a:effectLst/>
              </c:spPr>
              <c:txPr>
                <a:bodyPr rot="0" spcFirstLastPara="1" vertOverflow="ellipsis" vert="horz" wrap="square" lIns="38100" tIns="19050" rIns="38100" bIns="19050" anchor="ctr" anchorCtr="0">
                  <a:spAutoFit/>
                </a:bodyPr>
                <a:lstStyle/>
                <a:p>
                  <a:pPr algn="l">
                    <a:defRPr sz="7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layout/>
                </c:ext>
              </c:extLst>
            </c:dLbl>
            <c:dLbl>
              <c:idx val="4"/>
              <c:layout>
                <c:manualLayout>
                  <c:x val="6.3727256343080893E-2"/>
                  <c:y val="4.6285621424695313E-2"/>
                </c:manualLayout>
              </c:layout>
              <c:numFmt formatCode="&quot;$&quot;#0.0\ &quot;million&quot;" sourceLinked="0"/>
              <c:spPr>
                <a:solidFill>
                  <a:schemeClr val="bg1">
                    <a:alpha val="85000"/>
                  </a:schemeClr>
                </a:solidFill>
                <a:ln>
                  <a:noFill/>
                </a:ln>
                <a:effectLst/>
              </c:spPr>
              <c:txPr>
                <a:bodyPr rot="0" spcFirstLastPara="1" vertOverflow="ellipsis" vert="horz" wrap="square" lIns="38100" tIns="19050" rIns="38100" bIns="19050" anchor="ctr" anchorCtr="0">
                  <a:spAutoFit/>
                </a:bodyPr>
                <a:lstStyle/>
                <a:p>
                  <a:pPr algn="l">
                    <a:defRPr sz="7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layout/>
                </c:ext>
              </c:extLst>
            </c:dLbl>
            <c:dLbl>
              <c:idx val="5"/>
              <c:layout>
                <c:manualLayout>
                  <c:x val="4.1767677942428597E-2"/>
                  <c:y val="7.0024670353746585E-2"/>
                </c:manualLayout>
              </c:layout>
              <c:numFmt formatCode="&quot;$&quot;#0.0\ &quot;million&quot;" sourceLinked="0"/>
              <c:spPr>
                <a:solidFill>
                  <a:schemeClr val="bg1">
                    <a:alpha val="85000"/>
                  </a:schemeClr>
                </a:solidFill>
                <a:ln>
                  <a:noFill/>
                </a:ln>
                <a:effectLst/>
              </c:spPr>
              <c:txPr>
                <a:bodyPr rot="0" spcFirstLastPara="1" vertOverflow="ellipsis" vert="horz" wrap="square" lIns="38100" tIns="19050" rIns="38100" bIns="19050" anchor="ctr" anchorCtr="0">
                  <a:spAutoFit/>
                </a:bodyPr>
                <a:lstStyle/>
                <a:p>
                  <a:pPr algn="l">
                    <a:defRPr sz="7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layout/>
                </c:ext>
              </c:extLst>
            </c:dLbl>
            <c:dLbl>
              <c:idx val="6"/>
              <c:layout>
                <c:manualLayout>
                  <c:x val="1.2193348596380235E-2"/>
                  <c:y val="5.6472972676059677E-2"/>
                </c:manualLayout>
              </c:layout>
              <c:numFmt formatCode="&quot;$&quot;#0.0\ &quot;million&quot;" sourceLinked="0"/>
              <c:spPr>
                <a:solidFill>
                  <a:schemeClr val="bg1">
                    <a:alpha val="85000"/>
                  </a:schemeClr>
                </a:solidFill>
                <a:ln>
                  <a:noFill/>
                </a:ln>
                <a:effectLst/>
              </c:spPr>
              <c:txPr>
                <a:bodyPr rot="0" spcFirstLastPara="1" vertOverflow="ellipsis" vert="horz" wrap="square" lIns="38100" tIns="19050" rIns="38100" bIns="19050" anchor="ctr" anchorCtr="0">
                  <a:spAutoFit/>
                </a:bodyPr>
                <a:lstStyle/>
                <a:p>
                  <a:pPr algn="l">
                    <a:defRPr sz="7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layout/>
                </c:ext>
              </c:extLst>
            </c:dLbl>
            <c:dLbl>
              <c:idx val="7"/>
              <c:layout>
                <c:manualLayout>
                  <c:x val="1.1797768898858133E-3"/>
                  <c:y val="7.9889702666479281E-2"/>
                </c:manualLayout>
              </c:layout>
              <c:numFmt formatCode="&quot;$&quot;#0.0\ &quot;million&quot;" sourceLinked="0"/>
              <c:spPr>
                <a:solidFill>
                  <a:schemeClr val="bg1">
                    <a:alpha val="85000"/>
                  </a:schemeClr>
                </a:solidFill>
                <a:ln>
                  <a:noFill/>
                </a:ln>
                <a:effectLst/>
              </c:spPr>
              <c:txPr>
                <a:bodyPr rot="0" spcFirstLastPara="1" vertOverflow="ellipsis" vert="horz" wrap="square" lIns="38100" tIns="19050" rIns="38100" bIns="19050" anchor="t" anchorCtr="0">
                  <a:spAutoFit/>
                </a:bodyPr>
                <a:lstStyle/>
                <a:p>
                  <a:pPr algn="l">
                    <a:defRPr sz="7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layout/>
                </c:ext>
              </c:extLst>
            </c:dLbl>
            <c:dLbl>
              <c:idx val="8"/>
              <c:layout>
                <c:manualLayout>
                  <c:x val="0.18211500324612701"/>
                  <c:y val="-0.24042194554613264"/>
                </c:manualLayout>
              </c:layout>
              <c:numFmt formatCode="&quot;$&quot;#.000,\ &quot;billion&quot;" sourceLinked="0"/>
              <c:spPr>
                <a:solidFill>
                  <a:schemeClr val="bg1">
                    <a:alpha val="85000"/>
                  </a:schemeClr>
                </a:solid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layout/>
                </c:ext>
              </c:extLst>
            </c:dLbl>
            <c:numFmt formatCode="&quot;$&quot;#0.0\ &quot;million&quot;" sourceLinked="0"/>
            <c:spPr>
              <a:solidFill>
                <a:schemeClr val="bg1">
                  <a:alpha val="85000"/>
                </a:schemeClr>
              </a:solid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'1b_PowerServices'!$A$5:$A$13</c:f>
              <c:strCache>
                <c:ptCount val="9"/>
                <c:pt idx="0">
                  <c:v>Direct F&amp;W Program</c:v>
                </c:pt>
                <c:pt idx="1">
                  <c:v>Lower Snake Comp Plan</c:v>
                </c:pt>
                <c:pt idx="2">
                  <c:v>Corps of Engineers O&amp;M (est.)</c:v>
                </c:pt>
                <c:pt idx="3">
                  <c:v>Bureau of Reclamation O&amp;M (est.)</c:v>
                </c:pt>
                <c:pt idx="4">
                  <c:v>NW Power &amp; Conservation Council</c:v>
                </c:pt>
                <c:pt idx="5">
                  <c:v>Interest Expense (est.)</c:v>
                </c:pt>
                <c:pt idx="6">
                  <c:v>Amoritization/Depreciation (est.)</c:v>
                </c:pt>
                <c:pt idx="7">
                  <c:v>Power Purchases for Fish Enhancement (est.)</c:v>
                </c:pt>
                <c:pt idx="8">
                  <c:v>Non-Fish and Wildlife Costs</c:v>
                </c:pt>
              </c:strCache>
            </c:strRef>
          </c:cat>
          <c:val>
            <c:numRef>
              <c:f>'1b_PowerServices'!$B$5:$B$13</c:f>
              <c:numCache>
                <c:formatCode>_(* #,##0_);_(* \(#,##0\);_(* "-"??_);_(@_)</c:formatCode>
                <c:ptCount val="9"/>
                <c:pt idx="0">
                  <c:v>259</c:v>
                </c:pt>
                <c:pt idx="1">
                  <c:v>31</c:v>
                </c:pt>
                <c:pt idx="2">
                  <c:v>46</c:v>
                </c:pt>
                <c:pt idx="3">
                  <c:v>3</c:v>
                </c:pt>
                <c:pt idx="4">
                  <c:v>5</c:v>
                </c:pt>
                <c:pt idx="5">
                  <c:v>89</c:v>
                </c:pt>
                <c:pt idx="6">
                  <c:v>61</c:v>
                </c:pt>
                <c:pt idx="7">
                  <c:v>68</c:v>
                </c:pt>
                <c:pt idx="8">
                  <c:v>1717</c:v>
                </c:pt>
              </c:numCache>
            </c:numRef>
          </c:val>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1.0776840145977771E-2"/>
          <c:y val="6.2909136535324742E-3"/>
          <c:w val="0.97355961978856231"/>
          <c:h val="0.95909422710705128"/>
        </c:manualLayout>
      </c:layout>
      <c:pieChart>
        <c:varyColors val="1"/>
        <c:ser>
          <c:idx val="0"/>
          <c:order val="0"/>
          <c:spPr>
            <a:effectLst>
              <a:outerShdw blurRad="50800" dist="38100" dir="2700000" algn="tl" rotWithShape="0">
                <a:prstClr val="black">
                  <a:alpha val="40000"/>
                </a:prstClr>
              </a:outerShdw>
            </a:effectLst>
          </c:spPr>
          <c:dPt>
            <c:idx val="0"/>
            <c:bubble3D val="0"/>
            <c:spPr>
              <a:solidFill>
                <a:schemeClr val="tx2">
                  <a:lumMod val="60000"/>
                  <a:lumOff val="40000"/>
                </a:schemeClr>
              </a:solidFill>
              <a:effectLst>
                <a:outerShdw blurRad="50800" dist="38100" dir="2700000" algn="tl" rotWithShape="0">
                  <a:prstClr val="black">
                    <a:alpha val="40000"/>
                  </a:prstClr>
                </a:outerShdw>
              </a:effectLst>
            </c:spPr>
          </c:dPt>
          <c:dPt>
            <c:idx val="1"/>
            <c:bubble3D val="0"/>
            <c:spPr>
              <a:solidFill>
                <a:schemeClr val="bg1">
                  <a:lumMod val="65000"/>
                </a:schemeClr>
              </a:solidFill>
              <a:effectLst>
                <a:outerShdw blurRad="50800" dist="38100" dir="2700000" algn="tl" rotWithShape="0">
                  <a:prstClr val="black">
                    <a:alpha val="40000"/>
                  </a:prstClr>
                </a:outerShdw>
              </a:effectLst>
            </c:spPr>
          </c:dPt>
          <c:dPt>
            <c:idx val="2"/>
            <c:bubble3D val="0"/>
          </c:dPt>
          <c:dPt>
            <c:idx val="3"/>
            <c:bubble3D val="0"/>
            <c:spPr>
              <a:solidFill>
                <a:schemeClr val="accent4">
                  <a:lumMod val="60000"/>
                  <a:lumOff val="40000"/>
                </a:schemeClr>
              </a:solidFill>
              <a:effectLst>
                <a:outerShdw blurRad="50800" dist="38100" dir="2700000" algn="tl" rotWithShape="0">
                  <a:prstClr val="black">
                    <a:alpha val="40000"/>
                  </a:prstClr>
                </a:outerShdw>
              </a:effectLst>
            </c:spPr>
          </c:dPt>
          <c:dPt>
            <c:idx val="4"/>
            <c:bubble3D val="0"/>
            <c:spPr>
              <a:solidFill>
                <a:schemeClr val="accent6">
                  <a:lumMod val="60000"/>
                  <a:lumOff val="40000"/>
                </a:schemeClr>
              </a:solidFill>
              <a:effectLst>
                <a:outerShdw blurRad="50800" dist="38100" dir="2700000" algn="tl" rotWithShape="0">
                  <a:prstClr val="black">
                    <a:alpha val="40000"/>
                  </a:prstClr>
                </a:outerShdw>
              </a:effectLst>
            </c:spPr>
          </c:dPt>
          <c:dPt>
            <c:idx val="5"/>
            <c:bubble3D val="0"/>
            <c:spPr>
              <a:solidFill>
                <a:schemeClr val="accent1">
                  <a:lumMod val="40000"/>
                  <a:lumOff val="60000"/>
                </a:schemeClr>
              </a:solidFill>
              <a:effectLst>
                <a:outerShdw blurRad="50800" dist="38100" dir="2700000" algn="tl" rotWithShape="0">
                  <a:prstClr val="black">
                    <a:alpha val="40000"/>
                  </a:prstClr>
                </a:outerShdw>
              </a:effectLst>
            </c:spPr>
          </c:dPt>
          <c:dPt>
            <c:idx val="6"/>
            <c:bubble3D val="0"/>
            <c:spPr>
              <a:solidFill>
                <a:schemeClr val="bg2">
                  <a:lumMod val="50000"/>
                </a:schemeClr>
              </a:solidFill>
              <a:effectLst>
                <a:outerShdw blurRad="50800" dist="38100" dir="2700000" algn="tl" rotWithShape="0">
                  <a:prstClr val="black">
                    <a:alpha val="40000"/>
                  </a:prstClr>
                </a:outerShdw>
              </a:effectLst>
            </c:spPr>
          </c:dPt>
          <c:dLbls>
            <c:dLbl>
              <c:idx val="0"/>
              <c:layout>
                <c:manualLayout>
                  <c:x val="-0.17993872279909234"/>
                  <c:y val="-0.17573434683508365"/>
                </c:manualLayout>
              </c:layout>
              <c:showLegendKey val="0"/>
              <c:showVal val="1"/>
              <c:showCatName val="1"/>
              <c:showSerName val="0"/>
              <c:showPercent val="0"/>
              <c:showBubbleSize val="0"/>
              <c:separator>
</c:separator>
              <c:extLst>
                <c:ext xmlns:c15="http://schemas.microsoft.com/office/drawing/2012/chart" uri="{CE6537A1-D6FC-4f65-9D91-7224C49458BB}"/>
              </c:extLst>
            </c:dLbl>
            <c:dLbl>
              <c:idx val="1"/>
              <c:layout>
                <c:manualLayout>
                  <c:x val="8.5034482385315815E-2"/>
                  <c:y val="-6.6119787860855761E-3"/>
                </c:manualLayout>
              </c:layout>
              <c:showLegendKey val="0"/>
              <c:showVal val="1"/>
              <c:showCatName val="1"/>
              <c:showSerName val="0"/>
              <c:showPercent val="0"/>
              <c:showBubbleSize val="0"/>
              <c:separator>
</c:separator>
              <c:extLst>
                <c:ext xmlns:c15="http://schemas.microsoft.com/office/drawing/2012/chart" uri="{CE6537A1-D6FC-4f65-9D91-7224C49458BB}"/>
              </c:extLst>
            </c:dLbl>
            <c:dLbl>
              <c:idx val="2"/>
              <c:layout>
                <c:manualLayout>
                  <c:x val="0.14473256579979293"/>
                  <c:y val="0.1183546378439229"/>
                </c:manualLayout>
              </c:layout>
              <c:showLegendKey val="0"/>
              <c:showVal val="1"/>
              <c:showCatName val="1"/>
              <c:showSerName val="0"/>
              <c:showPercent val="0"/>
              <c:showBubbleSize val="0"/>
              <c:separator>
</c:separator>
              <c:extLst>
                <c:ext xmlns:c15="http://schemas.microsoft.com/office/drawing/2012/chart" uri="{CE6537A1-D6FC-4f65-9D91-7224C49458BB}"/>
              </c:extLst>
            </c:dLbl>
            <c:dLbl>
              <c:idx val="3"/>
              <c:layout>
                <c:manualLayout>
                  <c:x val="0.10152078082626982"/>
                  <c:y val="7.5664811527259693E-2"/>
                </c:manualLayout>
              </c:layout>
              <c:showLegendKey val="0"/>
              <c:showVal val="1"/>
              <c:showCatName val="1"/>
              <c:showSerName val="0"/>
              <c:showPercent val="0"/>
              <c:showBubbleSize val="0"/>
              <c:separator>
</c:separator>
              <c:extLst>
                <c:ext xmlns:c15="http://schemas.microsoft.com/office/drawing/2012/chart" uri="{CE6537A1-D6FC-4f65-9D91-7224C49458BB}"/>
              </c:extLst>
            </c:dLbl>
            <c:dLbl>
              <c:idx val="4"/>
              <c:layout>
                <c:manualLayout>
                  <c:x val="9.8877342934363843E-2"/>
                  <c:y val="0.10504377646224888"/>
                </c:manualLayout>
              </c:layout>
              <c:showLegendKey val="0"/>
              <c:showVal val="1"/>
              <c:showCatName val="1"/>
              <c:showSerName val="0"/>
              <c:showPercent val="0"/>
              <c:showBubbleSize val="0"/>
              <c:separator>
</c:separator>
              <c:extLst>
                <c:ext xmlns:c15="http://schemas.microsoft.com/office/drawing/2012/chart" uri="{CE6537A1-D6FC-4f65-9D91-7224C49458BB}"/>
              </c:extLst>
            </c:dLbl>
            <c:dLbl>
              <c:idx val="5"/>
              <c:layout>
                <c:manualLayout>
                  <c:x val="5.1961478792846072E-2"/>
                  <c:y val="0.10466195375213147"/>
                </c:manualLayout>
              </c:layout>
              <c:showLegendKey val="0"/>
              <c:showVal val="1"/>
              <c:showCatName val="1"/>
              <c:showSerName val="0"/>
              <c:showPercent val="0"/>
              <c:showBubbleSize val="0"/>
              <c:separator>
</c:separator>
              <c:extLst>
                <c:ext xmlns:c15="http://schemas.microsoft.com/office/drawing/2012/chart" uri="{CE6537A1-D6FC-4f65-9D91-7224C49458BB}"/>
              </c:extLst>
            </c:dLbl>
            <c:dLbl>
              <c:idx val="6"/>
              <c:layout>
                <c:manualLayout>
                  <c:x val="2.227195113621952E-2"/>
                  <c:y val="9.4337797191409556E-2"/>
                </c:manualLayout>
              </c:layout>
              <c:showLegendKey val="0"/>
              <c:showVal val="1"/>
              <c:showCatName val="1"/>
              <c:showSerName val="0"/>
              <c:showPercent val="0"/>
              <c:showBubbleSize val="0"/>
              <c:separator>
</c:separator>
              <c:extLst>
                <c:ext xmlns:c15="http://schemas.microsoft.com/office/drawing/2012/chart" uri="{CE6537A1-D6FC-4f65-9D91-7224C49458BB}"/>
              </c:extLst>
            </c:dLbl>
            <c:numFmt formatCode="&quot;$&quot;#,,\ &quot;million&quot;" sourceLinked="0"/>
            <c:spPr>
              <a:solidFill>
                <a:schemeClr val="bg1">
                  <a:lumMod val="95000"/>
                </a:schemeClr>
              </a:solidFill>
              <a:ln cap="rnd"/>
              <a:effectLst>
                <a:outerShdw blurRad="50800" dist="38100" dir="2700000" algn="tl" rotWithShape="0">
                  <a:prstClr val="black">
                    <a:alpha val="40000"/>
                  </a:prstClr>
                </a:outerShdw>
              </a:effectLst>
            </c:spPr>
            <c:txPr>
              <a:bodyPr/>
              <a:lstStyle/>
              <a:p>
                <a:pPr>
                  <a:defRPr>
                    <a:solidFill>
                      <a:schemeClr val="tx1">
                        <a:lumMod val="65000"/>
                        <a:lumOff val="35000"/>
                      </a:schemeClr>
                    </a:solidFill>
                    <a:latin typeface="Century Gothic" pitchFamily="34" charset="0"/>
                  </a:defRPr>
                </a:pPr>
                <a:endParaRPr lang="en-US"/>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'2_SpeciesType'!$A$32:$A$35</c:f>
              <c:strCache>
                <c:ptCount val="4"/>
                <c:pt idx="0">
                  <c:v>Anadromous Fish</c:v>
                </c:pt>
                <c:pt idx="1">
                  <c:v>Resident Fish</c:v>
                </c:pt>
                <c:pt idx="2">
                  <c:v>Wildlife</c:v>
                </c:pt>
                <c:pt idx="3">
                  <c:v>Program Support</c:v>
                </c:pt>
              </c:strCache>
            </c:strRef>
          </c:cat>
          <c:val>
            <c:numRef>
              <c:f>'2_SpeciesType'!$B$32:$B$35</c:f>
              <c:numCache>
                <c:formatCode>"$"#,##0</c:formatCode>
                <c:ptCount val="4"/>
                <c:pt idx="0">
                  <c:v>192087398</c:v>
                </c:pt>
                <c:pt idx="1">
                  <c:v>38701513</c:v>
                </c:pt>
                <c:pt idx="2">
                  <c:v>26374872</c:v>
                </c:pt>
                <c:pt idx="3">
                  <c:v>23583701</c:v>
                </c:pt>
              </c:numCache>
            </c:numRef>
          </c:val>
        </c:ser>
        <c:dLbls>
          <c:showLegendKey val="0"/>
          <c:showVal val="0"/>
          <c:showCatName val="0"/>
          <c:showSerName val="0"/>
          <c:showPercent val="0"/>
          <c:showBubbleSize val="0"/>
          <c:showLeaderLines val="1"/>
        </c:dLbls>
        <c:firstSliceAng val="0"/>
      </c:pieChart>
      <c:spPr>
        <a:effectLst/>
      </c:spPr>
    </c:plotArea>
    <c:plotVisOnly val="1"/>
    <c:dispBlanksAs val="gap"/>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4797519336631601"/>
          <c:y val="4.6024135251250015E-2"/>
          <c:w val="0.82606610456878748"/>
          <c:h val="0.84602442851068216"/>
        </c:manualLayout>
      </c:layout>
      <c:barChart>
        <c:barDir val="col"/>
        <c:grouping val="stacked"/>
        <c:varyColors val="0"/>
        <c:ser>
          <c:idx val="0"/>
          <c:order val="0"/>
          <c:tx>
            <c:strRef>
              <c:f>'3_FCRPS'!$A$3</c:f>
              <c:strCache>
                <c:ptCount val="1"/>
                <c:pt idx="0">
                  <c:v>Expense</c:v>
                </c:pt>
              </c:strCache>
            </c:strRef>
          </c:tx>
          <c:spPr>
            <a:effectLst>
              <a:outerShdw blurRad="50800" dist="38100" algn="l" rotWithShape="0">
                <a:prstClr val="black">
                  <a:alpha val="40000"/>
                </a:prstClr>
              </a:outerShdw>
            </a:effectLst>
          </c:spPr>
          <c:invertIfNegative val="0"/>
          <c:dLbls>
            <c:numFmt formatCode="&quot;$&quot;#,," sourceLinked="0"/>
            <c:spPr>
              <a:solidFill>
                <a:sysClr val="window" lastClr="FFFFFF">
                  <a:alpha val="63000"/>
                </a:sysClr>
              </a:solidFill>
            </c:spPr>
            <c:txPr>
              <a:bodyPr/>
              <a:lstStyle/>
              <a:p>
                <a:pPr>
                  <a:defRPr sz="1200">
                    <a:solidFill>
                      <a:schemeClr val="bg1">
                        <a:lumMod val="50000"/>
                      </a:schemeClr>
                    </a:solidFill>
                    <a:latin typeface="Century Gothic"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'3_FCRPS'!$B$8:$H$8</c:f>
              <c:strCache>
                <c:ptCount val="7"/>
                <c:pt idx="0">
                  <c:v>2009</c:v>
                </c:pt>
                <c:pt idx="1">
                  <c:v>2010</c:v>
                </c:pt>
                <c:pt idx="2">
                  <c:v>2011</c:v>
                </c:pt>
                <c:pt idx="3">
                  <c:v>2012</c:v>
                </c:pt>
                <c:pt idx="4">
                  <c:v>2013</c:v>
                </c:pt>
                <c:pt idx="5">
                  <c:v>2014</c:v>
                </c:pt>
                <c:pt idx="6">
                  <c:v>2015</c:v>
                </c:pt>
              </c:strCache>
            </c:strRef>
          </c:cat>
          <c:val>
            <c:numRef>
              <c:f>'3_FCRPS'!$B$3:$H$3</c:f>
              <c:numCache>
                <c:formatCode>"$"#,##0</c:formatCode>
                <c:ptCount val="7"/>
                <c:pt idx="0">
                  <c:v>113900603</c:v>
                </c:pt>
                <c:pt idx="1">
                  <c:v>129758323</c:v>
                </c:pt>
                <c:pt idx="2">
                  <c:v>143477289</c:v>
                </c:pt>
                <c:pt idx="3">
                  <c:v>162060445</c:v>
                </c:pt>
                <c:pt idx="4">
                  <c:v>151177409</c:v>
                </c:pt>
                <c:pt idx="5">
                  <c:v>143128947.90000001</c:v>
                </c:pt>
                <c:pt idx="6">
                  <c:v>165362220.78999999</c:v>
                </c:pt>
              </c:numCache>
            </c:numRef>
          </c:val>
        </c:ser>
        <c:ser>
          <c:idx val="1"/>
          <c:order val="1"/>
          <c:tx>
            <c:strRef>
              <c:f>'3_FCRPS'!$A$4</c:f>
              <c:strCache>
                <c:ptCount val="1"/>
                <c:pt idx="0">
                  <c:v>Capital</c:v>
                </c:pt>
              </c:strCache>
            </c:strRef>
          </c:tx>
          <c:spPr>
            <a:effectLst>
              <a:outerShdw blurRad="50800" dist="38100" algn="l" rotWithShape="0">
                <a:prstClr val="black">
                  <a:alpha val="40000"/>
                </a:prstClr>
              </a:outerShdw>
            </a:effectLst>
          </c:spPr>
          <c:invertIfNegative val="0"/>
          <c:dLbls>
            <c:dLbl>
              <c:idx val="0"/>
              <c:layout>
                <c:manualLayout>
                  <c:x val="0"/>
                  <c:y val="-5.0482553823311106E-2"/>
                </c:manualLayout>
              </c:layout>
              <c:dLblPos val="ctr"/>
              <c:showLegendKey val="0"/>
              <c:showVal val="1"/>
              <c:showCatName val="0"/>
              <c:showSerName val="0"/>
              <c:showPercent val="0"/>
              <c:showBubbleSize val="0"/>
              <c:extLst>
                <c:ext xmlns:c15="http://schemas.microsoft.com/office/drawing/2012/chart" uri="{CE6537A1-D6FC-4f65-9D91-7224C49458BB}"/>
              </c:extLst>
            </c:dLbl>
            <c:dLbl>
              <c:idx val="1"/>
              <c:layout>
                <c:manualLayout>
                  <c:x val="-4.2666659499563386E-3"/>
                  <c:y val="-5.0482787647089834E-2"/>
                </c:manualLayout>
              </c:layout>
              <c:dLblPos val="ctr"/>
              <c:showLegendKey val="0"/>
              <c:showVal val="1"/>
              <c:showCatName val="0"/>
              <c:showSerName val="0"/>
              <c:showPercent val="0"/>
              <c:showBubbleSize val="0"/>
              <c:extLst>
                <c:ext xmlns:c15="http://schemas.microsoft.com/office/drawing/2012/chart" uri="{CE6537A1-D6FC-4f65-9D91-7224C49458BB}"/>
              </c:extLst>
            </c:dLbl>
            <c:dLbl>
              <c:idx val="2"/>
              <c:layout>
                <c:manualLayout>
                  <c:x val="0"/>
                  <c:y val="-7.4239049740163321E-2"/>
                </c:manualLayout>
              </c:layout>
              <c:dLblPos val="ctr"/>
              <c:showLegendKey val="0"/>
              <c:showVal val="1"/>
              <c:showCatName val="0"/>
              <c:showSerName val="0"/>
              <c:showPercent val="0"/>
              <c:showBubbleSize val="0"/>
              <c:extLst>
                <c:ext xmlns:c15="http://schemas.microsoft.com/office/drawing/2012/chart" uri="{CE6537A1-D6FC-4f65-9D91-7224C49458BB}"/>
              </c:extLst>
            </c:dLbl>
            <c:dLbl>
              <c:idx val="3"/>
              <c:layout>
                <c:manualLayout>
                  <c:x val="0"/>
                  <c:y val="-8.9086859688196018E-2"/>
                </c:manualLayout>
              </c:layout>
              <c:dLblPos val="ctr"/>
              <c:showLegendKey val="0"/>
              <c:showVal val="1"/>
              <c:showCatName val="0"/>
              <c:showSerName val="0"/>
              <c:showPercent val="0"/>
              <c:showBubbleSize val="0"/>
              <c:extLst>
                <c:ext xmlns:c15="http://schemas.microsoft.com/office/drawing/2012/chart" uri="{CE6537A1-D6FC-4f65-9D91-7224C49458BB}"/>
              </c:extLst>
            </c:dLbl>
            <c:dLbl>
              <c:idx val="4"/>
              <c:layout>
                <c:manualLayout>
                  <c:x val="0"/>
                  <c:y val="-8.3147735708982998E-2"/>
                </c:manualLayout>
              </c:layout>
              <c:dLblPos val="ctr"/>
              <c:showLegendKey val="0"/>
              <c:showVal val="1"/>
              <c:showCatName val="0"/>
              <c:showSerName val="0"/>
              <c:showPercent val="0"/>
              <c:showBubbleSize val="0"/>
              <c:extLst>
                <c:ext xmlns:c15="http://schemas.microsoft.com/office/drawing/2012/chart" uri="{CE6537A1-D6FC-4f65-9D91-7224C49458BB}"/>
              </c:extLst>
            </c:dLbl>
            <c:dLbl>
              <c:idx val="5"/>
              <c:layout>
                <c:manualLayout>
                  <c:x val="0"/>
                  <c:y val="-8.0178173719376397E-2"/>
                </c:manualLayout>
              </c:layout>
              <c:dLblPos val="ctr"/>
              <c:showLegendKey val="0"/>
              <c:showVal val="1"/>
              <c:showCatName val="0"/>
              <c:showSerName val="0"/>
              <c:showPercent val="0"/>
              <c:showBubbleSize val="0"/>
              <c:extLst>
                <c:ext xmlns:c15="http://schemas.microsoft.com/office/drawing/2012/chart" uri="{CE6537A1-D6FC-4f65-9D91-7224C49458BB}"/>
              </c:extLst>
            </c:dLbl>
            <c:dLbl>
              <c:idx val="6"/>
              <c:layout>
                <c:manualLayout>
                  <c:x val="0"/>
                  <c:y val="-5.3452115812917596E-2"/>
                </c:manualLayout>
              </c:layout>
              <c:dLblPos val="ctr"/>
              <c:showLegendKey val="0"/>
              <c:showVal val="1"/>
              <c:showCatName val="0"/>
              <c:showSerName val="0"/>
              <c:showPercent val="0"/>
              <c:showBubbleSize val="0"/>
              <c:extLst>
                <c:ext xmlns:c15="http://schemas.microsoft.com/office/drawing/2012/chart" uri="{CE6537A1-D6FC-4f65-9D91-7224C49458BB}"/>
              </c:extLst>
            </c:dLbl>
            <c:numFmt formatCode="&quot;$&quot;#,," sourceLinked="0"/>
            <c:spPr>
              <a:noFill/>
              <a:ln>
                <a:noFill/>
              </a:ln>
              <a:effectLst/>
            </c:spPr>
            <c:txPr>
              <a:bodyPr/>
              <a:lstStyle/>
              <a:p>
                <a:pPr>
                  <a:defRPr sz="1200">
                    <a:solidFill>
                      <a:schemeClr val="bg1">
                        <a:lumMod val="50000"/>
                      </a:schemeClr>
                    </a:solidFill>
                    <a:latin typeface="Century Gothic"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'3_FCRPS'!$B$8:$H$8</c:f>
              <c:strCache>
                <c:ptCount val="7"/>
                <c:pt idx="0">
                  <c:v>2009</c:v>
                </c:pt>
                <c:pt idx="1">
                  <c:v>2010</c:v>
                </c:pt>
                <c:pt idx="2">
                  <c:v>2011</c:v>
                </c:pt>
                <c:pt idx="3">
                  <c:v>2012</c:v>
                </c:pt>
                <c:pt idx="4">
                  <c:v>2013</c:v>
                </c:pt>
                <c:pt idx="5">
                  <c:v>2014</c:v>
                </c:pt>
                <c:pt idx="6">
                  <c:v>2015</c:v>
                </c:pt>
              </c:strCache>
            </c:strRef>
          </c:cat>
          <c:val>
            <c:numRef>
              <c:f>'3_FCRPS'!$B$4:$H$4</c:f>
              <c:numCache>
                <c:formatCode>"$"#,##0</c:formatCode>
                <c:ptCount val="7"/>
                <c:pt idx="0">
                  <c:v>11668863</c:v>
                </c:pt>
                <c:pt idx="1">
                  <c:v>21761323</c:v>
                </c:pt>
                <c:pt idx="2">
                  <c:v>31297548</c:v>
                </c:pt>
                <c:pt idx="3">
                  <c:v>29240867</c:v>
                </c:pt>
                <c:pt idx="4">
                  <c:v>29683425</c:v>
                </c:pt>
                <c:pt idx="5">
                  <c:v>5925196.1100000003</c:v>
                </c:pt>
                <c:pt idx="6">
                  <c:v>7703153.2699999996</c:v>
                </c:pt>
              </c:numCache>
            </c:numRef>
          </c:val>
        </c:ser>
        <c:dLbls>
          <c:showLegendKey val="0"/>
          <c:showVal val="0"/>
          <c:showCatName val="0"/>
          <c:showSerName val="0"/>
          <c:showPercent val="0"/>
          <c:showBubbleSize val="0"/>
        </c:dLbls>
        <c:gapWidth val="76"/>
        <c:overlap val="100"/>
        <c:axId val="570733504"/>
        <c:axId val="570733896"/>
      </c:barChart>
      <c:catAx>
        <c:axId val="570733504"/>
        <c:scaling>
          <c:orientation val="minMax"/>
        </c:scaling>
        <c:delete val="0"/>
        <c:axPos val="b"/>
        <c:numFmt formatCode="General" sourceLinked="1"/>
        <c:majorTickMark val="out"/>
        <c:minorTickMark val="none"/>
        <c:tickLblPos val="nextTo"/>
        <c:txPr>
          <a:bodyPr/>
          <a:lstStyle/>
          <a:p>
            <a:pPr>
              <a:defRPr sz="1200">
                <a:solidFill>
                  <a:schemeClr val="bg1">
                    <a:lumMod val="50000"/>
                  </a:schemeClr>
                </a:solidFill>
                <a:latin typeface="Century Gothic" pitchFamily="34" charset="0"/>
              </a:defRPr>
            </a:pPr>
            <a:endParaRPr lang="en-US"/>
          </a:p>
        </c:txPr>
        <c:crossAx val="570733896"/>
        <c:crosses val="autoZero"/>
        <c:auto val="1"/>
        <c:lblAlgn val="ctr"/>
        <c:lblOffset val="100"/>
        <c:noMultiLvlLbl val="0"/>
      </c:catAx>
      <c:valAx>
        <c:axId val="570733896"/>
        <c:scaling>
          <c:orientation val="minMax"/>
        </c:scaling>
        <c:delete val="0"/>
        <c:axPos val="l"/>
        <c:majorGridlines>
          <c:spPr>
            <a:ln>
              <a:solidFill>
                <a:schemeClr val="bg1">
                  <a:lumMod val="65000"/>
                </a:schemeClr>
              </a:solidFill>
            </a:ln>
          </c:spPr>
        </c:majorGridlines>
        <c:title>
          <c:tx>
            <c:rich>
              <a:bodyPr rot="-5400000" vert="horz"/>
              <a:lstStyle/>
              <a:p>
                <a:pPr>
                  <a:defRPr/>
                </a:pPr>
                <a:r>
                  <a:rPr lang="en-US" sz="1200" b="0">
                    <a:solidFill>
                      <a:schemeClr val="bg1">
                        <a:lumMod val="50000"/>
                      </a:schemeClr>
                    </a:solidFill>
                    <a:latin typeface="Century Gothic" pitchFamily="34" charset="0"/>
                  </a:rPr>
                  <a:t>(Millions)</a:t>
                </a:r>
              </a:p>
            </c:rich>
          </c:tx>
          <c:overlay val="0"/>
        </c:title>
        <c:numFmt formatCode="&quot;$&quot;#,##0,," sourceLinked="0"/>
        <c:majorTickMark val="out"/>
        <c:minorTickMark val="none"/>
        <c:tickLblPos val="nextTo"/>
        <c:spPr>
          <a:ln>
            <a:solidFill>
              <a:schemeClr val="bg1">
                <a:lumMod val="65000"/>
              </a:schemeClr>
            </a:solidFill>
          </a:ln>
        </c:spPr>
        <c:txPr>
          <a:bodyPr/>
          <a:lstStyle/>
          <a:p>
            <a:pPr>
              <a:defRPr sz="1200">
                <a:solidFill>
                  <a:schemeClr val="bg1">
                    <a:lumMod val="50000"/>
                  </a:schemeClr>
                </a:solidFill>
                <a:latin typeface="Century Gothic" pitchFamily="34" charset="0"/>
              </a:defRPr>
            </a:pPr>
            <a:endParaRPr lang="en-US"/>
          </a:p>
        </c:txPr>
        <c:crossAx val="570733504"/>
        <c:crosses val="autoZero"/>
        <c:crossBetween val="between"/>
      </c:valAx>
    </c:plotArea>
    <c:legend>
      <c:legendPos val="l"/>
      <c:layout>
        <c:manualLayout>
          <c:xMode val="edge"/>
          <c:yMode val="edge"/>
          <c:x val="0.15811209439528029"/>
          <c:y val="6.7661402659863062E-2"/>
          <c:w val="0.3111032448377582"/>
          <c:h val="0.12407396002873947"/>
        </c:manualLayout>
      </c:layout>
      <c:overlay val="0"/>
      <c:txPr>
        <a:bodyPr/>
        <a:lstStyle/>
        <a:p>
          <a:pPr>
            <a:defRPr sz="1200">
              <a:solidFill>
                <a:schemeClr val="bg1">
                  <a:lumMod val="50000"/>
                </a:schemeClr>
              </a:solidFill>
              <a:latin typeface="Century Gothic"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35775091735066583"/>
          <c:y val="1.1144733600781056E-2"/>
          <c:w val="0.59880164245374734"/>
          <c:h val="0.90996883140904061"/>
        </c:manualLayout>
      </c:layout>
      <c:barChart>
        <c:barDir val="bar"/>
        <c:grouping val="stacked"/>
        <c:varyColors val="0"/>
        <c:ser>
          <c:idx val="0"/>
          <c:order val="0"/>
          <c:tx>
            <c:v>Expense Total Spending</c:v>
          </c:tx>
          <c:spPr>
            <a:effectLst>
              <a:outerShdw blurRad="50800" dist="38100" dir="5400000" algn="t" rotWithShape="0">
                <a:prstClr val="black">
                  <a:alpha val="40000"/>
                </a:prstClr>
              </a:outerShdw>
            </a:effectLst>
          </c:spPr>
          <c:invertIfNegative val="0"/>
          <c:cat>
            <c:strRef>
              <c:f>'4_ESASpecies'!$A$3:$A$19</c:f>
              <c:strCache>
                <c:ptCount val="17"/>
                <c:pt idx="0">
                  <c:v>Chinook - Lower Columbia River ESU (threatened)</c:v>
                </c:pt>
                <c:pt idx="1">
                  <c:v>Chinook - Snake River Fall ESU (threatened)</c:v>
                </c:pt>
                <c:pt idx="2">
                  <c:v>Chinook - Snake River Spring/Summer ESU (threatened)</c:v>
                </c:pt>
                <c:pt idx="3">
                  <c:v>Chinook - Upper Columbia River Spring ESU (endangered)</c:v>
                </c:pt>
                <c:pt idx="4">
                  <c:v>Chinook - Upper Willamette River ESU (threatened)</c:v>
                </c:pt>
                <c:pt idx="5">
                  <c:v>Chum - Columbia River ESU (threatened)</c:v>
                </c:pt>
                <c:pt idx="6">
                  <c:v>Coho - Lower Columbia River ESU (threatened)</c:v>
                </c:pt>
                <c:pt idx="7">
                  <c:v>Sockeye - Snake River ESU (endangered)</c:v>
                </c:pt>
                <c:pt idx="8">
                  <c:v>Steelhead - Lower Columbia River DPS (threatened)</c:v>
                </c:pt>
                <c:pt idx="9">
                  <c:v>Steelhead - Middle Columbia River DPS (threatened)</c:v>
                </c:pt>
                <c:pt idx="10">
                  <c:v>Steelhead - Snake River DPS (threatened)</c:v>
                </c:pt>
                <c:pt idx="11">
                  <c:v>Steelhead - Upper Columbia River DPS (threatened)</c:v>
                </c:pt>
                <c:pt idx="12">
                  <c:v>Steelhead - Upper Willamette River DPS (threatened)</c:v>
                </c:pt>
                <c:pt idx="13">
                  <c:v>Chub, Oregon (endangered)</c:v>
                </c:pt>
                <c:pt idx="14">
                  <c:v>Cutthroat Trout, Lahontan (threatened)</c:v>
                </c:pt>
                <c:pt idx="15">
                  <c:v>Sturgeon, White - Kootenai River DPS (endangered)</c:v>
                </c:pt>
                <c:pt idx="16">
                  <c:v>Trout, Bull (threatened)</c:v>
                </c:pt>
              </c:strCache>
            </c:strRef>
          </c:cat>
          <c:val>
            <c:numRef>
              <c:f>'4_ESASpecies'!$D$3:$D$19</c:f>
              <c:numCache>
                <c:formatCode>"$"#,##0_);[Red]\("$"#,##0\)</c:formatCode>
                <c:ptCount val="17"/>
                <c:pt idx="0">
                  <c:v>6152543.5999999996</c:v>
                </c:pt>
                <c:pt idx="1">
                  <c:v>11175886</c:v>
                </c:pt>
                <c:pt idx="2">
                  <c:v>23431962</c:v>
                </c:pt>
                <c:pt idx="3">
                  <c:v>14216904</c:v>
                </c:pt>
                <c:pt idx="4">
                  <c:v>4451261</c:v>
                </c:pt>
                <c:pt idx="5">
                  <c:v>2629579.65</c:v>
                </c:pt>
                <c:pt idx="6">
                  <c:v>3619825.3</c:v>
                </c:pt>
                <c:pt idx="7">
                  <c:v>7087250</c:v>
                </c:pt>
                <c:pt idx="8">
                  <c:v>5742410</c:v>
                </c:pt>
                <c:pt idx="9">
                  <c:v>30918537</c:v>
                </c:pt>
                <c:pt idx="10">
                  <c:v>21872583</c:v>
                </c:pt>
                <c:pt idx="11">
                  <c:v>15412353</c:v>
                </c:pt>
                <c:pt idx="12">
                  <c:v>2729057</c:v>
                </c:pt>
                <c:pt idx="13">
                  <c:v>431119.08999999997</c:v>
                </c:pt>
                <c:pt idx="14">
                  <c:v>1380953.97</c:v>
                </c:pt>
                <c:pt idx="15">
                  <c:v>9191331.6099999994</c:v>
                </c:pt>
                <c:pt idx="16">
                  <c:v>11288342</c:v>
                </c:pt>
              </c:numCache>
            </c:numRef>
          </c:val>
        </c:ser>
        <c:ser>
          <c:idx val="1"/>
          <c:order val="1"/>
          <c:tx>
            <c:v>Capital Total Spending</c:v>
          </c:tx>
          <c:spPr>
            <a:effectLst>
              <a:outerShdw blurRad="50800" dist="38100" dir="5400000" algn="t" rotWithShape="0">
                <a:prstClr val="black">
                  <a:alpha val="40000"/>
                </a:prstClr>
              </a:outerShdw>
            </a:effectLst>
          </c:spPr>
          <c:invertIfNegative val="0"/>
          <c:cat>
            <c:strRef>
              <c:f>'4_ESASpecies'!$A$3:$A$19</c:f>
              <c:strCache>
                <c:ptCount val="17"/>
                <c:pt idx="0">
                  <c:v>Chinook - Lower Columbia River ESU (threatened)</c:v>
                </c:pt>
                <c:pt idx="1">
                  <c:v>Chinook - Snake River Fall ESU (threatened)</c:v>
                </c:pt>
                <c:pt idx="2">
                  <c:v>Chinook - Snake River Spring/Summer ESU (threatened)</c:v>
                </c:pt>
                <c:pt idx="3">
                  <c:v>Chinook - Upper Columbia River Spring ESU (endangered)</c:v>
                </c:pt>
                <c:pt idx="4">
                  <c:v>Chinook - Upper Willamette River ESU (threatened)</c:v>
                </c:pt>
                <c:pt idx="5">
                  <c:v>Chum - Columbia River ESU (threatened)</c:v>
                </c:pt>
                <c:pt idx="6">
                  <c:v>Coho - Lower Columbia River ESU (threatened)</c:v>
                </c:pt>
                <c:pt idx="7">
                  <c:v>Sockeye - Snake River ESU (endangered)</c:v>
                </c:pt>
                <c:pt idx="8">
                  <c:v>Steelhead - Lower Columbia River DPS (threatened)</c:v>
                </c:pt>
                <c:pt idx="9">
                  <c:v>Steelhead - Middle Columbia River DPS (threatened)</c:v>
                </c:pt>
                <c:pt idx="10">
                  <c:v>Steelhead - Snake River DPS (threatened)</c:v>
                </c:pt>
                <c:pt idx="11">
                  <c:v>Steelhead - Upper Columbia River DPS (threatened)</c:v>
                </c:pt>
                <c:pt idx="12">
                  <c:v>Steelhead - Upper Willamette River DPS (threatened)</c:v>
                </c:pt>
                <c:pt idx="13">
                  <c:v>Chub, Oregon (endangered)</c:v>
                </c:pt>
                <c:pt idx="14">
                  <c:v>Cutthroat Trout, Lahontan (threatened)</c:v>
                </c:pt>
                <c:pt idx="15">
                  <c:v>Sturgeon, White - Kootenai River DPS (endangered)</c:v>
                </c:pt>
                <c:pt idx="16">
                  <c:v>Trout, Bull (threatened)</c:v>
                </c:pt>
              </c:strCache>
            </c:strRef>
          </c:cat>
          <c:val>
            <c:numRef>
              <c:f>'4_ESASpecies'!$G$3:$G$19</c:f>
              <c:numCache>
                <c:formatCode>"$"#,##0_);[Red]\("$"#,##0\)</c:formatCode>
                <c:ptCount val="17"/>
                <c:pt idx="0">
                  <c:v>-512218.3</c:v>
                </c:pt>
                <c:pt idx="1">
                  <c:v>0</c:v>
                </c:pt>
                <c:pt idx="2">
                  <c:v>268925.96000000002</c:v>
                </c:pt>
                <c:pt idx="3">
                  <c:v>118241.2</c:v>
                </c:pt>
                <c:pt idx="4">
                  <c:v>658227.49</c:v>
                </c:pt>
                <c:pt idx="5">
                  <c:v>0</c:v>
                </c:pt>
                <c:pt idx="6">
                  <c:v>0</c:v>
                </c:pt>
                <c:pt idx="7">
                  <c:v>1784615.24</c:v>
                </c:pt>
                <c:pt idx="8">
                  <c:v>-546057.75</c:v>
                </c:pt>
                <c:pt idx="9">
                  <c:v>3058182</c:v>
                </c:pt>
                <c:pt idx="10">
                  <c:v>310674.53999999998</c:v>
                </c:pt>
                <c:pt idx="11" formatCode="&quot;$&quot;#,##0.00_);[Red]\(&quot;$&quot;#,##0.00\)">
                  <c:v>391272.68</c:v>
                </c:pt>
                <c:pt idx="12">
                  <c:v>658224.18999999994</c:v>
                </c:pt>
                <c:pt idx="13">
                  <c:v>0</c:v>
                </c:pt>
                <c:pt idx="14">
                  <c:v>0</c:v>
                </c:pt>
                <c:pt idx="15">
                  <c:v>12256564.16</c:v>
                </c:pt>
                <c:pt idx="16">
                  <c:v>4764180.18</c:v>
                </c:pt>
              </c:numCache>
            </c:numRef>
          </c:val>
        </c:ser>
        <c:dLbls>
          <c:showLegendKey val="0"/>
          <c:showVal val="0"/>
          <c:showCatName val="0"/>
          <c:showSerName val="0"/>
          <c:showPercent val="0"/>
          <c:showBubbleSize val="0"/>
        </c:dLbls>
        <c:gapWidth val="76"/>
        <c:overlap val="100"/>
        <c:axId val="570735072"/>
        <c:axId val="570735464"/>
      </c:barChart>
      <c:catAx>
        <c:axId val="570735072"/>
        <c:scaling>
          <c:orientation val="minMax"/>
        </c:scaling>
        <c:delete val="0"/>
        <c:axPos val="l"/>
        <c:numFmt formatCode="General" sourceLinked="1"/>
        <c:majorTickMark val="out"/>
        <c:minorTickMark val="none"/>
        <c:tickLblPos val="nextTo"/>
        <c:txPr>
          <a:bodyPr/>
          <a:lstStyle/>
          <a:p>
            <a:pPr>
              <a:defRPr sz="900">
                <a:solidFill>
                  <a:schemeClr val="bg1">
                    <a:lumMod val="50000"/>
                  </a:schemeClr>
                </a:solidFill>
                <a:latin typeface="Century Gothic" pitchFamily="34" charset="0"/>
              </a:defRPr>
            </a:pPr>
            <a:endParaRPr lang="en-US"/>
          </a:p>
        </c:txPr>
        <c:crossAx val="570735464"/>
        <c:crosses val="autoZero"/>
        <c:auto val="1"/>
        <c:lblAlgn val="ctr"/>
        <c:lblOffset val="100"/>
        <c:noMultiLvlLbl val="0"/>
      </c:catAx>
      <c:valAx>
        <c:axId val="570735464"/>
        <c:scaling>
          <c:orientation val="minMax"/>
          <c:max val="40000000"/>
          <c:min val="0"/>
        </c:scaling>
        <c:delete val="0"/>
        <c:axPos val="b"/>
        <c:majorGridlines>
          <c:spPr>
            <a:ln>
              <a:solidFill>
                <a:schemeClr val="bg1">
                  <a:lumMod val="65000"/>
                </a:schemeClr>
              </a:solidFill>
            </a:ln>
          </c:spPr>
        </c:majorGridlines>
        <c:title>
          <c:tx>
            <c:rich>
              <a:bodyPr rot="0" vert="horz"/>
              <a:lstStyle/>
              <a:p>
                <a:pPr>
                  <a:defRPr/>
                </a:pPr>
                <a:r>
                  <a:rPr lang="en-US" sz="1200" b="0">
                    <a:solidFill>
                      <a:schemeClr val="bg1">
                        <a:lumMod val="50000"/>
                      </a:schemeClr>
                    </a:solidFill>
                    <a:latin typeface="Century Gothic" pitchFamily="34" charset="0"/>
                  </a:rPr>
                  <a:t>(Millions)</a:t>
                </a:r>
              </a:p>
            </c:rich>
          </c:tx>
          <c:layout/>
          <c:overlay val="0"/>
        </c:title>
        <c:numFmt formatCode="&quot;$&quot;#,##0,," sourceLinked="0"/>
        <c:majorTickMark val="out"/>
        <c:minorTickMark val="none"/>
        <c:tickLblPos val="nextTo"/>
        <c:spPr>
          <a:ln>
            <a:solidFill>
              <a:schemeClr val="bg1">
                <a:lumMod val="65000"/>
              </a:schemeClr>
            </a:solidFill>
          </a:ln>
        </c:spPr>
        <c:txPr>
          <a:bodyPr/>
          <a:lstStyle/>
          <a:p>
            <a:pPr>
              <a:defRPr sz="1200">
                <a:solidFill>
                  <a:schemeClr val="bg1">
                    <a:lumMod val="50000"/>
                  </a:schemeClr>
                </a:solidFill>
                <a:latin typeface="Century Gothic" pitchFamily="34" charset="0"/>
              </a:defRPr>
            </a:pPr>
            <a:endParaRPr lang="en-US"/>
          </a:p>
        </c:txPr>
        <c:crossAx val="570735072"/>
        <c:crosses val="autoZero"/>
        <c:crossBetween val="between"/>
        <c:majorUnit val="10000000"/>
      </c:valAx>
      <c:spPr>
        <a:ln>
          <a:solidFill>
            <a:sysClr val="window" lastClr="FFFFFF">
              <a:lumMod val="65000"/>
            </a:sysClr>
          </a:solidFill>
        </a:ln>
      </c:spPr>
    </c:plotArea>
    <c:legend>
      <c:legendPos val="l"/>
      <c:layout>
        <c:manualLayout>
          <c:xMode val="edge"/>
          <c:yMode val="edge"/>
          <c:x val="0.69723702971060098"/>
          <c:y val="0.14080663148345279"/>
          <c:w val="0.23389830508474579"/>
          <c:h val="0.14342258148864453"/>
        </c:manualLayout>
      </c:layout>
      <c:overlay val="0"/>
      <c:spPr>
        <a:solidFill>
          <a:sysClr val="window" lastClr="FFFFFF"/>
        </a:solidFill>
      </c:spPr>
      <c:txPr>
        <a:bodyPr/>
        <a:lstStyle/>
        <a:p>
          <a:pPr>
            <a:defRPr sz="1200">
              <a:solidFill>
                <a:schemeClr val="bg1">
                  <a:lumMod val="50000"/>
                </a:schemeClr>
              </a:solidFill>
              <a:latin typeface="Century Gothic" pitchFamily="34" charset="0"/>
            </a:defRPr>
          </a:pPr>
          <a:endParaRPr lang="en-US"/>
        </a:p>
      </c:txPr>
    </c:legend>
    <c:plotVisOnly val="1"/>
    <c:dispBlanksAs val="gap"/>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1.0776840145977771E-2"/>
          <c:y val="6.2909136535324742E-3"/>
          <c:w val="0.97355961978856231"/>
          <c:h val="0.95909422710705128"/>
        </c:manualLayout>
      </c:layout>
      <c:pieChart>
        <c:varyColors val="1"/>
        <c:ser>
          <c:idx val="0"/>
          <c:order val="0"/>
          <c:spPr>
            <a:effectLst>
              <a:outerShdw blurRad="50800" dist="38100" dir="2700000" algn="tl" rotWithShape="0">
                <a:prstClr val="black">
                  <a:alpha val="40000"/>
                </a:prstClr>
              </a:outerShdw>
            </a:effectLst>
          </c:spPr>
          <c:dPt>
            <c:idx val="0"/>
            <c:bubble3D val="0"/>
            <c:spPr>
              <a:solidFill>
                <a:schemeClr val="tx2">
                  <a:lumMod val="60000"/>
                  <a:lumOff val="40000"/>
                </a:schemeClr>
              </a:solidFill>
              <a:effectLst>
                <a:outerShdw blurRad="50800" dist="38100" dir="2700000" algn="tl" rotWithShape="0">
                  <a:prstClr val="black">
                    <a:alpha val="40000"/>
                  </a:prstClr>
                </a:outerShdw>
              </a:effectLst>
            </c:spPr>
          </c:dPt>
          <c:dPt>
            <c:idx val="1"/>
            <c:bubble3D val="0"/>
            <c:spPr>
              <a:solidFill>
                <a:schemeClr val="bg1">
                  <a:lumMod val="65000"/>
                </a:schemeClr>
              </a:solidFill>
              <a:effectLst>
                <a:outerShdw blurRad="50800" dist="38100" dir="2700000" algn="tl" rotWithShape="0">
                  <a:prstClr val="black">
                    <a:alpha val="40000"/>
                  </a:prstClr>
                </a:outerShdw>
              </a:effectLst>
            </c:spPr>
          </c:dPt>
          <c:dPt>
            <c:idx val="2"/>
            <c:bubble3D val="0"/>
          </c:dPt>
          <c:dPt>
            <c:idx val="3"/>
            <c:bubble3D val="0"/>
            <c:spPr>
              <a:solidFill>
                <a:schemeClr val="accent4">
                  <a:lumMod val="60000"/>
                  <a:lumOff val="40000"/>
                </a:schemeClr>
              </a:solidFill>
              <a:effectLst>
                <a:outerShdw blurRad="50800" dist="38100" dir="2700000" algn="tl" rotWithShape="0">
                  <a:prstClr val="black">
                    <a:alpha val="40000"/>
                  </a:prstClr>
                </a:outerShdw>
              </a:effectLst>
            </c:spPr>
          </c:dPt>
          <c:dPt>
            <c:idx val="4"/>
            <c:bubble3D val="0"/>
            <c:spPr>
              <a:solidFill>
                <a:schemeClr val="accent6">
                  <a:lumMod val="60000"/>
                  <a:lumOff val="40000"/>
                </a:schemeClr>
              </a:solidFill>
              <a:effectLst>
                <a:outerShdw blurRad="50800" dist="38100" dir="2700000" algn="tl" rotWithShape="0">
                  <a:prstClr val="black">
                    <a:alpha val="40000"/>
                  </a:prstClr>
                </a:outerShdw>
              </a:effectLst>
            </c:spPr>
          </c:dPt>
          <c:dPt>
            <c:idx val="5"/>
            <c:bubble3D val="0"/>
            <c:spPr>
              <a:solidFill>
                <a:schemeClr val="accent1">
                  <a:lumMod val="40000"/>
                  <a:lumOff val="60000"/>
                </a:schemeClr>
              </a:solidFill>
              <a:effectLst>
                <a:outerShdw blurRad="50800" dist="38100" dir="2700000" algn="tl" rotWithShape="0">
                  <a:prstClr val="black">
                    <a:alpha val="40000"/>
                  </a:prstClr>
                </a:outerShdw>
              </a:effectLst>
            </c:spPr>
          </c:dPt>
          <c:dPt>
            <c:idx val="6"/>
            <c:bubble3D val="0"/>
            <c:spPr>
              <a:solidFill>
                <a:schemeClr val="bg2">
                  <a:lumMod val="50000"/>
                </a:schemeClr>
              </a:solidFill>
              <a:effectLst>
                <a:outerShdw blurRad="50800" dist="38100" dir="2700000" algn="tl" rotWithShape="0">
                  <a:prstClr val="black">
                    <a:alpha val="40000"/>
                  </a:prstClr>
                </a:outerShdw>
              </a:effectLst>
            </c:spPr>
          </c:dPt>
          <c:dLbls>
            <c:dLbl>
              <c:idx val="0"/>
              <c:layout>
                <c:manualLayout>
                  <c:x val="-0.14808442080308587"/>
                  <c:y val="0.1048567789421137"/>
                </c:manualLayout>
              </c:layout>
              <c:showLegendKey val="0"/>
              <c:showVal val="1"/>
              <c:showCatName val="1"/>
              <c:showSerName val="0"/>
              <c:showPercent val="1"/>
              <c:showBubbleSize val="0"/>
              <c:separator>
</c:separator>
              <c:extLst>
                <c:ext xmlns:c15="http://schemas.microsoft.com/office/drawing/2012/chart" uri="{CE6537A1-D6FC-4f65-9D91-7224C49458BB}"/>
              </c:extLst>
            </c:dLbl>
            <c:dLbl>
              <c:idx val="1"/>
              <c:layout>
                <c:manualLayout>
                  <c:x val="1.3359475483891159E-2"/>
                  <c:y val="-0.14893605185522615"/>
                </c:manualLayout>
              </c:layout>
              <c:showLegendKey val="0"/>
              <c:showVal val="1"/>
              <c:showCatName val="1"/>
              <c:showSerName val="0"/>
              <c:showPercent val="1"/>
              <c:showBubbleSize val="0"/>
              <c:separator>
</c:separator>
              <c:extLst>
                <c:ext xmlns:c15="http://schemas.microsoft.com/office/drawing/2012/chart" uri="{CE6537A1-D6FC-4f65-9D91-7224C49458BB}"/>
              </c:extLst>
            </c:dLbl>
            <c:dLbl>
              <c:idx val="2"/>
              <c:layout>
                <c:manualLayout>
                  <c:x val="9.9551191559222402E-2"/>
                  <c:y val="-5.8553872772895213E-2"/>
                </c:manualLayout>
              </c:layout>
              <c:showLegendKey val="0"/>
              <c:showVal val="1"/>
              <c:showCatName val="1"/>
              <c:showSerName val="0"/>
              <c:showPercent val="1"/>
              <c:showBubbleSize val="0"/>
              <c:separator>
</c:separator>
              <c:extLst>
                <c:ext xmlns:c15="http://schemas.microsoft.com/office/drawing/2012/chart" uri="{CE6537A1-D6FC-4f65-9D91-7224C49458BB}"/>
              </c:extLst>
            </c:dLbl>
            <c:dLbl>
              <c:idx val="3"/>
              <c:layout>
                <c:manualLayout>
                  <c:x val="0.14127544196388542"/>
                  <c:y val="0.1360249698780944"/>
                </c:manualLayout>
              </c:layout>
              <c:showLegendKey val="0"/>
              <c:showVal val="1"/>
              <c:showCatName val="1"/>
              <c:showSerName val="0"/>
              <c:showPercent val="1"/>
              <c:showBubbleSize val="0"/>
              <c:separator>
</c:separator>
              <c:extLst>
                <c:ext xmlns:c15="http://schemas.microsoft.com/office/drawing/2012/chart" uri="{CE6537A1-D6FC-4f65-9D91-7224C49458BB}"/>
              </c:extLst>
            </c:dLbl>
            <c:dLbl>
              <c:idx val="4"/>
              <c:layout>
                <c:manualLayout>
                  <c:x val="7.7638004412794961E-2"/>
                  <c:y val="6.543794619614407E-2"/>
                </c:manualLayout>
              </c:layout>
              <c:showLegendKey val="0"/>
              <c:showVal val="1"/>
              <c:showCatName val="1"/>
              <c:showSerName val="0"/>
              <c:showPercent val="1"/>
              <c:showBubbleSize val="0"/>
              <c:separator>
</c:separator>
              <c:extLst>
                <c:ext xmlns:c15="http://schemas.microsoft.com/office/drawing/2012/chart" uri="{CE6537A1-D6FC-4f65-9D91-7224C49458BB}"/>
              </c:extLst>
            </c:dLbl>
            <c:dLbl>
              <c:idx val="5"/>
              <c:layout>
                <c:manualLayout>
                  <c:x val="5.1961478792846072E-2"/>
                  <c:y val="0.10466195375213147"/>
                </c:manualLayout>
              </c:layout>
              <c:showLegendKey val="0"/>
              <c:showVal val="1"/>
              <c:showCatName val="1"/>
              <c:showSerName val="0"/>
              <c:showPercent val="1"/>
              <c:showBubbleSize val="0"/>
              <c:separator>
</c:separator>
              <c:extLst>
                <c:ext xmlns:c15="http://schemas.microsoft.com/office/drawing/2012/chart" uri="{CE6537A1-D6FC-4f65-9D91-7224C49458BB}"/>
              </c:extLst>
            </c:dLbl>
            <c:dLbl>
              <c:idx val="6"/>
              <c:layout>
                <c:manualLayout>
                  <c:x val="2.227195113621952E-2"/>
                  <c:y val="9.4337797191409556E-2"/>
                </c:manualLayout>
              </c:layout>
              <c:showLegendKey val="0"/>
              <c:showVal val="1"/>
              <c:showCatName val="1"/>
              <c:showSerName val="0"/>
              <c:showPercent val="1"/>
              <c:showBubbleSize val="0"/>
              <c:separator>
</c:separator>
              <c:extLst>
                <c:ext xmlns:c15="http://schemas.microsoft.com/office/drawing/2012/chart" uri="{CE6537A1-D6FC-4f65-9D91-7224C49458BB}"/>
              </c:extLst>
            </c:dLbl>
            <c:spPr>
              <a:solidFill>
                <a:schemeClr val="bg1">
                  <a:lumMod val="95000"/>
                </a:schemeClr>
              </a:solidFill>
              <a:ln cap="rnd"/>
              <a:effectLst>
                <a:outerShdw blurRad="50800" dist="38100" dir="2700000" algn="tl" rotWithShape="0">
                  <a:prstClr val="black">
                    <a:alpha val="40000"/>
                  </a:prstClr>
                </a:outerShdw>
              </a:effectLst>
            </c:spPr>
            <c:txPr>
              <a:bodyPr/>
              <a:lstStyle/>
              <a:p>
                <a:pPr>
                  <a:defRPr>
                    <a:solidFill>
                      <a:schemeClr val="tx1">
                        <a:lumMod val="65000"/>
                        <a:lumOff val="35000"/>
                      </a:schemeClr>
                    </a:solidFill>
                    <a:latin typeface="Century Gothic" pitchFamily="34" charset="0"/>
                  </a:defRPr>
                </a:pPr>
                <a:endParaRPr lang="en-US"/>
              </a:p>
            </c:txPr>
            <c:showLegendKey val="0"/>
            <c:showVal val="1"/>
            <c:showCatName val="1"/>
            <c:showSerName val="0"/>
            <c:showPercent val="1"/>
            <c:showBubbleSize val="0"/>
            <c:separator>
</c:separator>
            <c:showLeaderLines val="1"/>
            <c:extLst>
              <c:ext xmlns:c15="http://schemas.microsoft.com/office/drawing/2012/chart" uri="{CE6537A1-D6FC-4f65-9D91-7224C49458BB}"/>
            </c:extLst>
          </c:dLbls>
          <c:cat>
            <c:strRef>
              <c:f>'5_Fund'!$A$20:$A$24</c:f>
              <c:strCache>
                <c:ptCount val="5"/>
                <c:pt idx="0">
                  <c:v>Total BiOp (non Accord)</c:v>
                </c:pt>
                <c:pt idx="1">
                  <c:v>Accords - BiOp</c:v>
                </c:pt>
                <c:pt idx="2">
                  <c:v>Accords - non-BiOp</c:v>
                </c:pt>
                <c:pt idx="3">
                  <c:v>Total General</c:v>
                </c:pt>
                <c:pt idx="4">
                  <c:v>Total BPA Overhead</c:v>
                </c:pt>
              </c:strCache>
            </c:strRef>
          </c:cat>
          <c:val>
            <c:numRef>
              <c:f>'5_Fund'!$B$20:$B$24</c:f>
              <c:numCache>
                <c:formatCode>"$"#,,\ "million"</c:formatCode>
                <c:ptCount val="5"/>
                <c:pt idx="0">
                  <c:v>102350719.14</c:v>
                </c:pt>
                <c:pt idx="1">
                  <c:v>78332688.890000001</c:v>
                </c:pt>
                <c:pt idx="2">
                  <c:v>36986093.710000001</c:v>
                </c:pt>
                <c:pt idx="3">
                  <c:v>44748863.060000002</c:v>
                </c:pt>
                <c:pt idx="4">
                  <c:v>17132184</c:v>
                </c:pt>
              </c:numCache>
            </c:numRef>
          </c:val>
        </c:ser>
        <c:dLbls>
          <c:showLegendKey val="0"/>
          <c:showVal val="0"/>
          <c:showCatName val="0"/>
          <c:showSerName val="0"/>
          <c:showPercent val="0"/>
          <c:showBubbleSize val="0"/>
          <c:showLeaderLines val="1"/>
        </c:dLbls>
        <c:firstSliceAng val="0"/>
      </c:pieChart>
      <c:spPr>
        <a:effectLst/>
      </c:spPr>
    </c:plotArea>
    <c:plotVisOnly val="1"/>
    <c:dispBlanksAs val="gap"/>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1.0776840145977771E-2"/>
          <c:y val="6.2909136535324742E-3"/>
          <c:w val="0.88631511701754673"/>
          <c:h val="0.92889625000770593"/>
        </c:manualLayout>
      </c:layout>
      <c:pieChart>
        <c:varyColors val="1"/>
        <c:ser>
          <c:idx val="0"/>
          <c:order val="0"/>
          <c:spPr>
            <a:effectLst>
              <a:outerShdw blurRad="50800" dist="38100" dir="2700000" algn="tl" rotWithShape="0">
                <a:prstClr val="black">
                  <a:alpha val="40000"/>
                </a:prstClr>
              </a:outerShdw>
            </a:effectLst>
          </c:spPr>
          <c:dPt>
            <c:idx val="0"/>
            <c:bubble3D val="0"/>
            <c:spPr>
              <a:solidFill>
                <a:schemeClr val="tx2">
                  <a:lumMod val="60000"/>
                  <a:lumOff val="40000"/>
                </a:schemeClr>
              </a:solidFill>
              <a:effectLst>
                <a:outerShdw blurRad="50800" dist="38100" dir="2700000" algn="tl" rotWithShape="0">
                  <a:prstClr val="black">
                    <a:alpha val="40000"/>
                  </a:prstClr>
                </a:outerShdw>
              </a:effectLst>
            </c:spPr>
          </c:dPt>
          <c:dPt>
            <c:idx val="1"/>
            <c:bubble3D val="0"/>
            <c:spPr>
              <a:solidFill>
                <a:schemeClr val="bg1">
                  <a:lumMod val="65000"/>
                </a:schemeClr>
              </a:solidFill>
              <a:effectLst>
                <a:outerShdw blurRad="50800" dist="38100" dir="2700000" algn="tl" rotWithShape="0">
                  <a:prstClr val="black">
                    <a:alpha val="40000"/>
                  </a:prstClr>
                </a:outerShdw>
              </a:effectLst>
            </c:spPr>
          </c:dPt>
          <c:dPt>
            <c:idx val="2"/>
            <c:bubble3D val="0"/>
          </c:dPt>
          <c:dPt>
            <c:idx val="3"/>
            <c:bubble3D val="0"/>
            <c:spPr>
              <a:solidFill>
                <a:srgbClr val="4BACC6">
                  <a:lumMod val="60000"/>
                  <a:lumOff val="40000"/>
                </a:srgbClr>
              </a:solidFill>
              <a:effectLst>
                <a:outerShdw blurRad="50800" dist="38100" dir="2700000" algn="tl" rotWithShape="0">
                  <a:prstClr val="black">
                    <a:alpha val="40000"/>
                  </a:prstClr>
                </a:outerShdw>
              </a:effectLst>
            </c:spPr>
          </c:dPt>
          <c:dPt>
            <c:idx val="4"/>
            <c:bubble3D val="0"/>
            <c:spPr>
              <a:solidFill>
                <a:schemeClr val="accent6">
                  <a:lumMod val="60000"/>
                  <a:lumOff val="40000"/>
                </a:schemeClr>
              </a:solidFill>
              <a:effectLst>
                <a:outerShdw blurRad="50800" dist="38100" dir="2700000" algn="tl" rotWithShape="0">
                  <a:prstClr val="black">
                    <a:alpha val="40000"/>
                  </a:prstClr>
                </a:outerShdw>
              </a:effectLst>
            </c:spPr>
          </c:dPt>
          <c:dPt>
            <c:idx val="5"/>
            <c:bubble3D val="0"/>
            <c:spPr>
              <a:solidFill>
                <a:schemeClr val="accent1">
                  <a:lumMod val="40000"/>
                  <a:lumOff val="60000"/>
                </a:schemeClr>
              </a:solidFill>
              <a:effectLst>
                <a:outerShdw blurRad="50800" dist="38100" dir="2700000" algn="tl" rotWithShape="0">
                  <a:prstClr val="black">
                    <a:alpha val="40000"/>
                  </a:prstClr>
                </a:outerShdw>
              </a:effectLst>
            </c:spPr>
          </c:dPt>
          <c:dPt>
            <c:idx val="6"/>
            <c:bubble3D val="0"/>
            <c:spPr>
              <a:solidFill>
                <a:sysClr val="window" lastClr="FFFFFF">
                  <a:lumMod val="50000"/>
                </a:sysClr>
              </a:solidFill>
              <a:effectLst>
                <a:outerShdw blurRad="50800" dist="38100" dir="2700000" algn="tl" rotWithShape="0">
                  <a:prstClr val="black">
                    <a:alpha val="40000"/>
                  </a:prstClr>
                </a:outerShdw>
              </a:effectLst>
            </c:spPr>
          </c:dPt>
          <c:dLbls>
            <c:dLbl>
              <c:idx val="0"/>
              <c:layout>
                <c:manualLayout>
                  <c:x val="-8.108108589325172E-2"/>
                  <c:y val="4.029137145329427E-2"/>
                </c:manualLayout>
              </c:layout>
              <c:showLegendKey val="0"/>
              <c:showVal val="1"/>
              <c:showCatName val="1"/>
              <c:showSerName val="0"/>
              <c:showPercent val="1"/>
              <c:showBubbleSize val="0"/>
              <c:separator>
</c:separator>
              <c:extLst>
                <c:ext xmlns:c15="http://schemas.microsoft.com/office/drawing/2012/chart" uri="{CE6537A1-D6FC-4f65-9D91-7224C49458BB}"/>
              </c:extLst>
            </c:dLbl>
            <c:dLbl>
              <c:idx val="1"/>
              <c:layout>
                <c:manualLayout>
                  <c:x val="-0.190126575967837"/>
                  <c:y val="0.1930502652582286"/>
                </c:manualLayout>
              </c:layout>
              <c:showLegendKey val="0"/>
              <c:showVal val="1"/>
              <c:showCatName val="1"/>
              <c:showSerName val="0"/>
              <c:showPercent val="1"/>
              <c:showBubbleSize val="0"/>
              <c:separator>
</c:separator>
              <c:extLst>
                <c:ext xmlns:c15="http://schemas.microsoft.com/office/drawing/2012/chart" uri="{CE6537A1-D6FC-4f65-9D91-7224C49458BB}"/>
              </c:extLst>
            </c:dLbl>
            <c:dLbl>
              <c:idx val="2"/>
              <c:layout>
                <c:manualLayout>
                  <c:x val="0.13415532379513193"/>
                  <c:y val="1.4691538528302642E-2"/>
                </c:manualLayout>
              </c:layout>
              <c:numFmt formatCode="0.00%" sourceLinked="0"/>
              <c:spPr>
                <a:solidFill>
                  <a:schemeClr val="bg1">
                    <a:lumMod val="95000"/>
                  </a:schemeClr>
                </a:solidFill>
                <a:ln cap="rnd"/>
                <a:effectLst>
                  <a:outerShdw blurRad="50800" dist="38100" dir="2700000" algn="tl" rotWithShape="0">
                    <a:prstClr val="black">
                      <a:alpha val="40000"/>
                    </a:prstClr>
                  </a:outerShdw>
                </a:effectLst>
              </c:spPr>
              <c:txPr>
                <a:bodyPr/>
                <a:lstStyle/>
                <a:p>
                  <a:pPr>
                    <a:defRPr>
                      <a:solidFill>
                        <a:schemeClr val="tx1">
                          <a:lumMod val="65000"/>
                          <a:lumOff val="35000"/>
                        </a:schemeClr>
                      </a:solidFill>
                      <a:latin typeface="Century Gothic" pitchFamily="34" charset="0"/>
                    </a:defRPr>
                  </a:pPr>
                  <a:endParaRPr lang="en-US"/>
                </a:p>
              </c:txPr>
              <c:showLegendKey val="0"/>
              <c:showVal val="1"/>
              <c:showCatName val="1"/>
              <c:showSerName val="0"/>
              <c:showPercent val="1"/>
              <c:showBubbleSize val="0"/>
              <c:separator>
</c:separator>
              <c:extLst>
                <c:ext xmlns:c15="http://schemas.microsoft.com/office/drawing/2012/chart" uri="{CE6537A1-D6FC-4f65-9D91-7224C49458BB}">
                  <c15:layout>
                    <c:manualLayout>
                      <c:w val="0.19729167668199679"/>
                      <c:h val="0.14441207069542464"/>
                    </c:manualLayout>
                  </c15:layout>
                </c:ext>
              </c:extLst>
            </c:dLbl>
            <c:dLbl>
              <c:idx val="3"/>
              <c:layout>
                <c:manualLayout>
                  <c:x val="-0.14698044473407304"/>
                  <c:y val="-0.21875166292500506"/>
                </c:manualLayout>
              </c:layout>
              <c:showLegendKey val="0"/>
              <c:showVal val="1"/>
              <c:showCatName val="1"/>
              <c:showSerName val="0"/>
              <c:showPercent val="1"/>
              <c:showBubbleSize val="0"/>
              <c:separator>
</c:separator>
              <c:extLst>
                <c:ext xmlns:c15="http://schemas.microsoft.com/office/drawing/2012/chart" uri="{CE6537A1-D6FC-4f65-9D91-7224C49458BB}">
                  <c15:layout>
                    <c:manualLayout>
                      <c:w val="0.28310712041008546"/>
                      <c:h val="0.14514067285126953"/>
                    </c:manualLayout>
                  </c15:layout>
                </c:ext>
              </c:extLst>
            </c:dLbl>
            <c:dLbl>
              <c:idx val="4"/>
              <c:layout>
                <c:manualLayout>
                  <c:x val="0.32817548282793746"/>
                  <c:y val="-5.297057210789867E-2"/>
                </c:manualLayout>
              </c:layout>
              <c:showLegendKey val="0"/>
              <c:showVal val="1"/>
              <c:showCatName val="1"/>
              <c:showSerName val="0"/>
              <c:showPercent val="1"/>
              <c:showBubbleSize val="0"/>
              <c:separator>
</c:separator>
              <c:extLst>
                <c:ext xmlns:c15="http://schemas.microsoft.com/office/drawing/2012/chart" uri="{CE6537A1-D6FC-4f65-9D91-7224C49458BB}">
                  <c15:layout>
                    <c:manualLayout>
                      <c:w val="0.22272770780932749"/>
                      <c:h val="0.14040478971711645"/>
                    </c:manualLayout>
                  </c15:layout>
                </c:ext>
              </c:extLst>
            </c:dLbl>
            <c:dLbl>
              <c:idx val="5"/>
              <c:layout>
                <c:manualLayout>
                  <c:x val="0.12205989968645338"/>
                  <c:y val="-0.16751737732529945"/>
                </c:manualLayout>
              </c:layout>
              <c:showLegendKey val="0"/>
              <c:showVal val="1"/>
              <c:showCatName val="1"/>
              <c:showSerName val="0"/>
              <c:showPercent val="1"/>
              <c:showBubbleSize val="0"/>
              <c:separator>
</c:separator>
              <c:extLst>
                <c:ext xmlns:c15="http://schemas.microsoft.com/office/drawing/2012/chart" uri="{CE6537A1-D6FC-4f65-9D91-7224C49458BB}">
                  <c15:layout>
                    <c:manualLayout>
                      <c:w val="0.22393049627963871"/>
                      <c:h val="0.14514067285126953"/>
                    </c:manualLayout>
                  </c15:layout>
                </c:ext>
              </c:extLst>
            </c:dLbl>
            <c:dLbl>
              <c:idx val="6"/>
              <c:layout>
                <c:manualLayout>
                  <c:x val="8.4392821723562661E-2"/>
                  <c:y val="0.1983839646599998"/>
                </c:manualLayout>
              </c:layout>
              <c:showLegendKey val="0"/>
              <c:showVal val="1"/>
              <c:showCatName val="1"/>
              <c:showSerName val="0"/>
              <c:showPercent val="1"/>
              <c:showBubbleSize val="0"/>
              <c:separator>
</c:separator>
              <c:extLst>
                <c:ext xmlns:c15="http://schemas.microsoft.com/office/drawing/2012/chart" uri="{CE6537A1-D6FC-4f65-9D91-7224C49458BB}"/>
              </c:extLst>
            </c:dLbl>
            <c:dLbl>
              <c:idx val="7"/>
              <c:layout>
                <c:manualLayout>
                  <c:x val="7.0934888780871702E-2"/>
                  <c:y val="-8.8613754867309186E-2"/>
                </c:manualLayout>
              </c:layout>
              <c:showLegendKey val="0"/>
              <c:showVal val="1"/>
              <c:showCatName val="1"/>
              <c:showSerName val="0"/>
              <c:showPercent val="1"/>
              <c:showBubbleSize val="0"/>
              <c:separator>
</c:separator>
              <c:extLst>
                <c:ext xmlns:c15="http://schemas.microsoft.com/office/drawing/2012/chart" uri="{CE6537A1-D6FC-4f65-9D91-7224C49458BB}"/>
              </c:extLst>
            </c:dLbl>
            <c:dLbl>
              <c:idx val="8"/>
              <c:layout>
                <c:manualLayout>
                  <c:x val="0.15159346128028856"/>
                  <c:y val="0.19401158051333381"/>
                </c:manualLayout>
              </c:layout>
              <c:showLegendKey val="0"/>
              <c:showVal val="1"/>
              <c:showCatName val="1"/>
              <c:showSerName val="0"/>
              <c:showPercent val="1"/>
              <c:showBubbleSize val="0"/>
              <c:separator>
</c:separator>
              <c:extLst>
                <c:ext xmlns:c15="http://schemas.microsoft.com/office/drawing/2012/chart" uri="{CE6537A1-D6FC-4f65-9D91-7224C49458BB}"/>
              </c:extLst>
            </c:dLbl>
            <c:numFmt formatCode="0.00%" sourceLinked="0"/>
            <c:spPr>
              <a:solidFill>
                <a:schemeClr val="bg1">
                  <a:lumMod val="95000"/>
                </a:schemeClr>
              </a:solidFill>
              <a:ln cap="rnd"/>
              <a:effectLst>
                <a:outerShdw blurRad="50800" dist="38100" dir="2700000" algn="tl" rotWithShape="0">
                  <a:prstClr val="black">
                    <a:alpha val="40000"/>
                  </a:prstClr>
                </a:outerShdw>
              </a:effectLst>
            </c:spPr>
            <c:txPr>
              <a:bodyPr/>
              <a:lstStyle/>
              <a:p>
                <a:pPr>
                  <a:defRPr>
                    <a:solidFill>
                      <a:schemeClr val="tx1">
                        <a:lumMod val="65000"/>
                        <a:lumOff val="35000"/>
                      </a:schemeClr>
                    </a:solidFill>
                    <a:latin typeface="Century Gothic" pitchFamily="34" charset="0"/>
                  </a:defRPr>
                </a:pPr>
                <a:endParaRPr lang="en-US"/>
              </a:p>
            </c:txPr>
            <c:showLegendKey val="0"/>
            <c:showVal val="1"/>
            <c:showCatName val="1"/>
            <c:showSerName val="0"/>
            <c:showPercent val="1"/>
            <c:showBubbleSize val="0"/>
            <c:separator>
</c:separator>
            <c:showLeaderLines val="1"/>
            <c:extLst>
              <c:ext xmlns:c15="http://schemas.microsoft.com/office/drawing/2012/chart" uri="{CE6537A1-D6FC-4f65-9D91-7224C49458BB}"/>
            </c:extLst>
          </c:dLbls>
          <c:cat>
            <c:strRef>
              <c:f>'6_Category'!$J$3:$J$11</c:f>
              <c:strCache>
                <c:ptCount val="9"/>
                <c:pt idx="0">
                  <c:v>Coordination (Local/Regional)</c:v>
                </c:pt>
                <c:pt idx="1">
                  <c:v>Coordination (BPA Overhead)</c:v>
                </c:pt>
                <c:pt idx="2">
                  <c:v>Data Management</c:v>
                </c:pt>
                <c:pt idx="3">
                  <c:v>Habitat (Restoration/Protection)</c:v>
                </c:pt>
                <c:pt idx="4">
                  <c:v>Harvest Augmentation</c:v>
                </c:pt>
                <c:pt idx="5">
                  <c:v>Production (Supplementation)</c:v>
                </c:pt>
                <c:pt idx="6">
                  <c:v>Law Enforcement</c:v>
                </c:pt>
                <c:pt idx="7">
                  <c:v>Predator Removal</c:v>
                </c:pt>
                <c:pt idx="8">
                  <c:v>Research, Monitoring and Evaluation</c:v>
                </c:pt>
              </c:strCache>
            </c:strRef>
          </c:cat>
          <c:val>
            <c:numRef>
              <c:f>'6_Category'!$I$3:$I$11</c:f>
              <c:numCache>
                <c:formatCode>"$"#.00,,\ "million"</c:formatCode>
                <c:ptCount val="9"/>
                <c:pt idx="0">
                  <c:v>13359223.49</c:v>
                </c:pt>
                <c:pt idx="1">
                  <c:v>14545375.359999999</c:v>
                </c:pt>
                <c:pt idx="2">
                  <c:v>4077673.9</c:v>
                </c:pt>
                <c:pt idx="3">
                  <c:v>124435134.92</c:v>
                </c:pt>
                <c:pt idx="4">
                  <c:v>4248774.49</c:v>
                </c:pt>
                <c:pt idx="5">
                  <c:v>32202008.149999999</c:v>
                </c:pt>
                <c:pt idx="6">
                  <c:v>865989.83</c:v>
                </c:pt>
                <c:pt idx="7">
                  <c:v>3614166.46</c:v>
                </c:pt>
                <c:pt idx="8">
                  <c:v>82202202.650000006</c:v>
                </c:pt>
              </c:numCache>
            </c:numRef>
          </c:val>
        </c:ser>
        <c:dLbls>
          <c:showLegendKey val="0"/>
          <c:showVal val="0"/>
          <c:showCatName val="0"/>
          <c:showSerName val="0"/>
          <c:showPercent val="0"/>
          <c:showBubbleSize val="0"/>
          <c:showLeaderLines val="1"/>
        </c:dLbls>
        <c:firstSliceAng val="0"/>
      </c:pieChart>
      <c:spPr>
        <a:effectLst/>
      </c:spPr>
    </c:plotArea>
    <c:plotVisOnly val="1"/>
    <c:dispBlanksAs val="gap"/>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512482746382844E-2"/>
          <c:y val="2.3363703774675903E-2"/>
          <c:w val="0.88057596159620866"/>
          <c:h val="0.9647995412931254"/>
        </c:manualLayout>
      </c:layout>
      <c:pieChart>
        <c:varyColors val="1"/>
        <c:ser>
          <c:idx val="0"/>
          <c:order val="0"/>
          <c:spPr>
            <a:effectLst>
              <a:outerShdw blurRad="50800" dist="38100" dir="2700000" algn="tl" rotWithShape="0">
                <a:prstClr val="black">
                  <a:alpha val="40000"/>
                </a:prstClr>
              </a:outerShdw>
            </a:effectLst>
          </c:spPr>
          <c:dLbls>
            <c:dLbl>
              <c:idx val="0"/>
              <c:layout>
                <c:manualLayout>
                  <c:x val="-0.19441735229997792"/>
                  <c:y val="0.16909713787688813"/>
                </c:manualLayout>
              </c:layout>
              <c:spPr>
                <a:solidFill>
                  <a:schemeClr val="bg1">
                    <a:alpha val="85000"/>
                  </a:schemeClr>
                </a:solidFill>
                <a:ln>
                  <a:noFill/>
                </a:ln>
                <a:effectLst>
                  <a:outerShdw blurRad="50800" dist="38100" dir="2700000" algn="tl" rotWithShape="0">
                    <a:prstClr val="black">
                      <a:alpha val="40000"/>
                    </a:prstClr>
                  </a:outerShdw>
                </a:effectLst>
              </c:spPr>
              <c:txPr>
                <a:bodyPr wrap="square" lIns="38100" tIns="19050" rIns="38100" bIns="19050" anchor="ctr">
                  <a:noAutofit/>
                </a:bodyPr>
                <a:lstStyle/>
                <a:p>
                  <a:pPr>
                    <a:defRPr sz="1000">
                      <a:solidFill>
                        <a:schemeClr val="tx1">
                          <a:lumMod val="65000"/>
                          <a:lumOff val="35000"/>
                        </a:schemeClr>
                      </a:solidFill>
                      <a:latin typeface="Century Gothic" panose="020B0502020202020204" pitchFamily="34" charset="0"/>
                    </a:defRPr>
                  </a:pPr>
                  <a:endParaRPr lang="en-US"/>
                </a:p>
              </c:txPr>
              <c:showLegendKey val="0"/>
              <c:showVal val="1"/>
              <c:showCatName val="1"/>
              <c:showSerName val="0"/>
              <c:showPercent val="1"/>
              <c:showBubbleSize val="0"/>
              <c:extLst>
                <c:ext xmlns:c15="http://schemas.microsoft.com/office/drawing/2012/chart" uri="{CE6537A1-D6FC-4f65-9D91-7224C49458BB}">
                  <c15:layout>
                    <c:manualLayout>
                      <c:w val="0.19189426564397896"/>
                      <c:h val="0.10324022655062853"/>
                    </c:manualLayout>
                  </c15:layout>
                </c:ext>
              </c:extLst>
            </c:dLbl>
            <c:dLbl>
              <c:idx val="1"/>
              <c:layout>
                <c:manualLayout>
                  <c:x val="-0.21403511454272101"/>
                  <c:y val="-0.19887360132615001"/>
                </c:manualLayout>
              </c:layout>
              <c:showLegendKey val="0"/>
              <c:showVal val="1"/>
              <c:showCatName val="1"/>
              <c:showSerName val="0"/>
              <c:showPercent val="1"/>
              <c:showBubbleSize val="0"/>
              <c:extLst>
                <c:ext xmlns:c15="http://schemas.microsoft.com/office/drawing/2012/chart" uri="{CE6537A1-D6FC-4f65-9D91-7224C49458BB}">
                  <c15:layout>
                    <c:manualLayout>
                      <c:w val="0.20401294498381881"/>
                      <c:h val="6.435087719298245E-2"/>
                    </c:manualLayout>
                  </c15:layout>
                </c:ext>
              </c:extLst>
            </c:dLbl>
            <c:dLbl>
              <c:idx val="2"/>
              <c:layout>
                <c:manualLayout>
                  <c:x val="0.18452547800456981"/>
                  <c:y val="-2.3391812865497075E-2"/>
                </c:manualLayout>
              </c:layout>
              <c:showLegendKey val="0"/>
              <c:showVal val="1"/>
              <c:showCatName val="1"/>
              <c:showSerName val="0"/>
              <c:showPercent val="1"/>
              <c:showBubbleSize val="0"/>
              <c:extLst>
                <c:ext xmlns:c15="http://schemas.microsoft.com/office/drawing/2012/chart" uri="{CE6537A1-D6FC-4f65-9D91-7224C49458BB}"/>
              </c:extLst>
            </c:dLbl>
            <c:dLbl>
              <c:idx val="3"/>
              <c:layout>
                <c:manualLayout>
                  <c:x val="6.2148663455902961E-2"/>
                  <c:y val="-7.2394529631164523E-2"/>
                </c:manualLayout>
              </c:layout>
              <c:showLegendKey val="0"/>
              <c:showVal val="1"/>
              <c:showCatName val="1"/>
              <c:showSerName val="0"/>
              <c:showPercent val="1"/>
              <c:showBubbleSize val="0"/>
              <c:extLst>
                <c:ext xmlns:c15="http://schemas.microsoft.com/office/drawing/2012/chart" uri="{CE6537A1-D6FC-4f65-9D91-7224C49458BB}"/>
              </c:extLst>
            </c:dLbl>
            <c:dLbl>
              <c:idx val="4"/>
              <c:layout>
                <c:manualLayout>
                  <c:x val="-3.6699708652923241E-2"/>
                  <c:y val="-2.7892250310816581E-2"/>
                </c:manualLayout>
              </c:layout>
              <c:spPr>
                <a:solidFill>
                  <a:schemeClr val="bg1">
                    <a:alpha val="85000"/>
                  </a:schemeClr>
                </a:solidFill>
                <a:ln>
                  <a:noFill/>
                </a:ln>
                <a:effectLst>
                  <a:outerShdw blurRad="50800" dist="38100" dir="2700000" algn="tl" rotWithShape="0">
                    <a:prstClr val="black">
                      <a:alpha val="40000"/>
                    </a:prstClr>
                  </a:outerShdw>
                </a:effectLst>
              </c:spPr>
              <c:txPr>
                <a:bodyPr wrap="square" lIns="38100" tIns="19050" rIns="38100" bIns="19050" anchor="ctr">
                  <a:noAutofit/>
                </a:bodyPr>
                <a:lstStyle/>
                <a:p>
                  <a:pPr>
                    <a:defRPr sz="1000">
                      <a:solidFill>
                        <a:schemeClr val="tx1">
                          <a:lumMod val="65000"/>
                          <a:lumOff val="35000"/>
                        </a:schemeClr>
                      </a:solidFill>
                      <a:latin typeface="Century Gothic" panose="020B0502020202020204" pitchFamily="34" charset="0"/>
                    </a:defRPr>
                  </a:pPr>
                  <a:endParaRPr lang="en-US"/>
                </a:p>
              </c:txPr>
              <c:showLegendKey val="0"/>
              <c:showVal val="1"/>
              <c:showCatName val="1"/>
              <c:showSerName val="0"/>
              <c:showPercent val="1"/>
              <c:showBubbleSize val="0"/>
              <c:extLst>
                <c:ext xmlns:c15="http://schemas.microsoft.com/office/drawing/2012/chart" uri="{CE6537A1-D6FC-4f65-9D91-7224C49458BB}">
                  <c15:layout>
                    <c:manualLayout>
                      <c:w val="0.17933729157641703"/>
                      <c:h val="8.1025371828521445E-2"/>
                    </c:manualLayout>
                  </c15:layout>
                </c:ext>
              </c:extLst>
            </c:dLbl>
            <c:dLbl>
              <c:idx val="5"/>
              <c:layout>
                <c:manualLayout>
                  <c:x val="0.17163006785545554"/>
                  <c:y val="1.210655420563406E-2"/>
                </c:manualLayout>
              </c:layout>
              <c:spPr>
                <a:solidFill>
                  <a:schemeClr val="bg1">
                    <a:alpha val="85000"/>
                  </a:schemeClr>
                </a:solidFill>
                <a:ln>
                  <a:noFill/>
                </a:ln>
                <a:effectLst>
                  <a:outerShdw blurRad="50800" dist="38100" dir="2700000" algn="tl" rotWithShape="0">
                    <a:prstClr val="black">
                      <a:alpha val="40000"/>
                    </a:prstClr>
                  </a:outerShdw>
                </a:effectLst>
              </c:spPr>
              <c:txPr>
                <a:bodyPr wrap="square" lIns="38100" tIns="19050" rIns="38100" bIns="19050" anchor="ctr">
                  <a:noAutofit/>
                </a:bodyPr>
                <a:lstStyle/>
                <a:p>
                  <a:pPr>
                    <a:defRPr sz="1000">
                      <a:solidFill>
                        <a:schemeClr val="tx1">
                          <a:lumMod val="65000"/>
                          <a:lumOff val="35000"/>
                        </a:schemeClr>
                      </a:solidFill>
                      <a:latin typeface="Century Gothic" panose="020B0502020202020204" pitchFamily="34" charset="0"/>
                    </a:defRPr>
                  </a:pPr>
                  <a:endParaRPr lang="en-US"/>
                </a:p>
              </c:txPr>
              <c:showLegendKey val="0"/>
              <c:showVal val="1"/>
              <c:showCatName val="1"/>
              <c:showSerName val="0"/>
              <c:showPercent val="1"/>
              <c:showBubbleSize val="0"/>
              <c:extLst>
                <c:ext xmlns:c15="http://schemas.microsoft.com/office/drawing/2012/chart" uri="{CE6537A1-D6FC-4f65-9D91-7224C49458BB}">
                  <c15:layout>
                    <c:manualLayout>
                      <c:w val="0.22147593201335269"/>
                      <c:h val="0.10966616015103375"/>
                    </c:manualLayout>
                  </c15:layout>
                </c:ext>
              </c:extLst>
            </c:dLbl>
            <c:dLbl>
              <c:idx val="6"/>
              <c:layout>
                <c:manualLayout>
                  <c:x val="0.11627466469603921"/>
                  <c:y val="-0.11729060183266565"/>
                </c:manualLayout>
              </c:layout>
              <c:showLegendKey val="0"/>
              <c:showVal val="1"/>
              <c:showCatName val="1"/>
              <c:showSerName val="0"/>
              <c:showPercent val="1"/>
              <c:showBubbleSize val="0"/>
              <c:extLst>
                <c:ext xmlns:c15="http://schemas.microsoft.com/office/drawing/2012/chart" uri="{CE6537A1-D6FC-4f65-9D91-7224C49458BB}"/>
              </c:extLst>
            </c:dLbl>
            <c:dLbl>
              <c:idx val="7"/>
              <c:layout>
                <c:manualLayout>
                  <c:x val="8.9347824240416554E-2"/>
                  <c:y val="-9.5620665837822985E-2"/>
                </c:manualLayout>
              </c:layout>
              <c:showLegendKey val="0"/>
              <c:showVal val="1"/>
              <c:showCatName val="1"/>
              <c:showSerName val="0"/>
              <c:showPercent val="1"/>
              <c:showBubbleSize val="0"/>
              <c:extLst>
                <c:ext xmlns:c15="http://schemas.microsoft.com/office/drawing/2012/chart" uri="{CE6537A1-D6FC-4f65-9D91-7224C49458BB}">
                  <c15:layout>
                    <c:manualLayout>
                      <c:w val="0.15647714356149364"/>
                      <c:h val="5.35258058034025E-2"/>
                    </c:manualLayout>
                  </c15:layout>
                </c:ext>
              </c:extLst>
            </c:dLbl>
            <c:dLbl>
              <c:idx val="8"/>
              <c:layout>
                <c:manualLayout>
                  <c:x val="5.4920537845390686E-2"/>
                  <c:y val="-4.2101211032831425E-2"/>
                </c:manualLayout>
              </c:layout>
              <c:showLegendKey val="0"/>
              <c:showVal val="1"/>
              <c:showCatName val="1"/>
              <c:showSerName val="0"/>
              <c:showPercent val="1"/>
              <c:showBubbleSize val="0"/>
              <c:extLst>
                <c:ext xmlns:c15="http://schemas.microsoft.com/office/drawing/2012/chart" uri="{CE6537A1-D6FC-4f65-9D91-7224C49458BB}"/>
              </c:extLst>
            </c:dLbl>
            <c:dLbl>
              <c:idx val="9"/>
              <c:layout>
                <c:manualLayout>
                  <c:x val="0.13081143983215687"/>
                  <c:y val="0.11538591886540499"/>
                </c:manualLayout>
              </c:layout>
              <c:showLegendKey val="0"/>
              <c:showVal val="1"/>
              <c:showCatName val="1"/>
              <c:showSerName val="0"/>
              <c:showPercent val="1"/>
              <c:showBubbleSize val="0"/>
              <c:extLst>
                <c:ext xmlns:c15="http://schemas.microsoft.com/office/drawing/2012/chart" uri="{CE6537A1-D6FC-4f65-9D91-7224C49458BB}"/>
              </c:extLst>
            </c:dLbl>
            <c:dLbl>
              <c:idx val="10"/>
              <c:layout>
                <c:manualLayout>
                  <c:x val="8.3128965675407035E-2"/>
                  <c:y val="7.5079062485610346E-2"/>
                </c:manualLayout>
              </c:layout>
              <c:spPr>
                <a:solidFill>
                  <a:schemeClr val="bg1">
                    <a:alpha val="85000"/>
                  </a:schemeClr>
                </a:solidFill>
                <a:ln>
                  <a:noFill/>
                </a:ln>
                <a:effectLst>
                  <a:outerShdw blurRad="50800" dist="38100" dir="2700000" algn="tl" rotWithShape="0">
                    <a:prstClr val="black">
                      <a:alpha val="40000"/>
                    </a:prstClr>
                  </a:outerShdw>
                </a:effectLst>
              </c:spPr>
              <c:txPr>
                <a:bodyPr wrap="square" lIns="38100" tIns="19050" rIns="38100" bIns="19050" anchor="ctr">
                  <a:noAutofit/>
                </a:bodyPr>
                <a:lstStyle/>
                <a:p>
                  <a:pPr>
                    <a:defRPr sz="1000">
                      <a:solidFill>
                        <a:schemeClr val="tx1">
                          <a:lumMod val="65000"/>
                          <a:lumOff val="35000"/>
                        </a:schemeClr>
                      </a:solidFill>
                      <a:latin typeface="Century Gothic" panose="020B0502020202020204" pitchFamily="34" charset="0"/>
                    </a:defRPr>
                  </a:pPr>
                  <a:endParaRPr lang="en-US"/>
                </a:p>
              </c:txPr>
              <c:showLegendKey val="0"/>
              <c:showVal val="1"/>
              <c:showCatName val="1"/>
              <c:showSerName val="0"/>
              <c:showPercent val="1"/>
              <c:showBubbleSize val="0"/>
              <c:extLst>
                <c:ext xmlns:c15="http://schemas.microsoft.com/office/drawing/2012/chart" uri="{CE6537A1-D6FC-4f65-9D91-7224C49458BB}">
                  <c15:layout>
                    <c:manualLayout>
                      <c:w val="0.1305811931872605"/>
                      <c:h val="9.3297302375590099E-2"/>
                    </c:manualLayout>
                  </c15:layout>
                </c:ext>
              </c:extLst>
            </c:dLbl>
            <c:dLbl>
              <c:idx val="11"/>
              <c:layout>
                <c:manualLayout>
                  <c:x val="1.9382576981373585E-2"/>
                  <c:y val="0.19116359215500889"/>
                </c:manualLayout>
              </c:layout>
              <c:showLegendKey val="0"/>
              <c:showVal val="1"/>
              <c:showCatName val="1"/>
              <c:showSerName val="0"/>
              <c:showPercent val="1"/>
              <c:showBubbleSize val="0"/>
              <c:extLst>
                <c:ext xmlns:c15="http://schemas.microsoft.com/office/drawing/2012/chart" uri="{CE6537A1-D6FC-4f65-9D91-7224C49458BB}">
                  <c15:layout>
                    <c:manualLayout>
                      <c:w val="0.1095469646308717"/>
                      <c:h val="6.4889090538313252E-2"/>
                    </c:manualLayout>
                  </c15:layout>
                </c:ext>
              </c:extLst>
            </c:dLbl>
            <c:spPr>
              <a:solidFill>
                <a:schemeClr val="bg1">
                  <a:alpha val="85000"/>
                </a:schemeClr>
              </a:solidFill>
              <a:ln>
                <a:noFill/>
              </a:ln>
              <a:effectLst>
                <a:outerShdw blurRad="50800" dist="38100" dir="2700000" algn="tl" rotWithShape="0">
                  <a:prstClr val="black">
                    <a:alpha val="40000"/>
                  </a:prstClr>
                </a:outerShdw>
              </a:effectLst>
            </c:spPr>
            <c:txPr>
              <a:bodyPr wrap="square" lIns="38100" tIns="19050" rIns="38100" bIns="19050" anchor="ctr">
                <a:spAutoFit/>
              </a:bodyPr>
              <a:lstStyle/>
              <a:p>
                <a:pPr>
                  <a:defRPr sz="1000">
                    <a:solidFill>
                      <a:schemeClr val="tx1">
                        <a:lumMod val="65000"/>
                        <a:lumOff val="35000"/>
                      </a:schemeClr>
                    </a:solidFill>
                    <a:latin typeface="Century Gothic" panose="020B0502020202020204" pitchFamily="34" charset="0"/>
                  </a:defRPr>
                </a:pPr>
                <a:endParaRPr lang="en-US"/>
              </a:p>
            </c:txPr>
            <c:showLegendKey val="0"/>
            <c:showVal val="1"/>
            <c:showCatName val="1"/>
            <c:showSerName val="0"/>
            <c:showPercent val="1"/>
            <c:showBubbleSize val="0"/>
            <c:showLeaderLines val="1"/>
            <c:extLst>
              <c:ext xmlns:c15="http://schemas.microsoft.com/office/drawing/2012/chart" uri="{CE6537A1-D6FC-4f65-9D91-7224C49458BB}"/>
            </c:extLst>
          </c:dLbls>
          <c:cat>
            <c:strRef>
              <c:f>'7_RME'!$A$3:$A$8</c:f>
              <c:strCache>
                <c:ptCount val="6"/>
                <c:pt idx="0">
                  <c:v>Artificial Production</c:v>
                </c:pt>
                <c:pt idx="1">
                  <c:v>Habitat</c:v>
                </c:pt>
                <c:pt idx="2">
                  <c:v>Harvest</c:v>
                </c:pt>
                <c:pt idx="3">
                  <c:v>Hydrosystem</c:v>
                </c:pt>
                <c:pt idx="4">
                  <c:v>Predation</c:v>
                </c:pt>
                <c:pt idx="5">
                  <c:v>Programmatic</c:v>
                </c:pt>
              </c:strCache>
            </c:strRef>
          </c:cat>
          <c:val>
            <c:numRef>
              <c:f>'7_RME'!$C$3:$C$8</c:f>
              <c:numCache>
                <c:formatCode>"$"#.0,,\ "million"</c:formatCode>
                <c:ptCount val="6"/>
                <c:pt idx="0">
                  <c:v>24079654.359999999</c:v>
                </c:pt>
                <c:pt idx="1">
                  <c:v>13434942.029999999</c:v>
                </c:pt>
                <c:pt idx="2">
                  <c:v>1098002.8799999999</c:v>
                </c:pt>
                <c:pt idx="3">
                  <c:v>8107150.2199999997</c:v>
                </c:pt>
                <c:pt idx="4">
                  <c:v>1553864.78</c:v>
                </c:pt>
                <c:pt idx="5">
                  <c:v>33928588.380000003</c:v>
                </c:pt>
              </c:numCache>
            </c:numRef>
          </c:val>
        </c:ser>
        <c:dLbls>
          <c:showLegendKey val="0"/>
          <c:showVal val="0"/>
          <c:showCatName val="0"/>
          <c:showSerName val="0"/>
          <c:showPercent val="0"/>
          <c:showBubbleSize val="0"/>
          <c:showLeaderLines val="1"/>
        </c:dLbls>
        <c:firstSliceAng val="0"/>
      </c:pieChart>
    </c:plotArea>
    <c:plotVisOnly val="1"/>
    <c:dispBlanksAs val="gap"/>
    <c:showDLblsOverMax val="0"/>
  </c:chart>
  <c:spPr>
    <a:ln>
      <a:noFill/>
    </a:ln>
    <a:effectLst/>
  </c:spPr>
  <c:printSettings>
    <c:headerFooter/>
    <c:pageMargins b="0.75000000000000022" l="0.70000000000000018" r="0.70000000000000018" t="0.75000000000000022" header="0.3000000000000001" footer="0.300000000000000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512482746382844E-2"/>
          <c:y val="2.3363703774675903E-2"/>
          <c:w val="0.88057596159620866"/>
          <c:h val="0.9647995412931254"/>
        </c:manualLayout>
      </c:layout>
      <c:pieChart>
        <c:varyColors val="1"/>
        <c:ser>
          <c:idx val="0"/>
          <c:order val="0"/>
          <c:spPr>
            <a:effectLst>
              <a:outerShdw blurRad="50800" dist="38100" dir="2700000" algn="tl" rotWithShape="0">
                <a:prstClr val="black">
                  <a:alpha val="40000"/>
                </a:prstClr>
              </a:outerShdw>
            </a:effectLst>
          </c:spPr>
          <c:dLbls>
            <c:dLbl>
              <c:idx val="0"/>
              <c:layout>
                <c:manualLayout>
                  <c:x val="-5.5258857205956129E-2"/>
                  <c:y val="6.5003637703181835E-2"/>
                </c:manualLayout>
              </c:layout>
              <c:spPr>
                <a:solidFill>
                  <a:schemeClr val="bg1">
                    <a:alpha val="85000"/>
                  </a:schemeClr>
                </a:solidFill>
                <a:ln>
                  <a:noFill/>
                </a:ln>
                <a:effectLst>
                  <a:outerShdw blurRad="50800" dist="38100" dir="2700000" algn="tl" rotWithShape="0">
                    <a:prstClr val="black">
                      <a:alpha val="40000"/>
                    </a:prstClr>
                  </a:outerShdw>
                </a:effectLst>
              </c:spPr>
              <c:txPr>
                <a:bodyPr wrap="square" lIns="38100" tIns="19050" rIns="38100" bIns="19050" anchor="ctr">
                  <a:noAutofit/>
                </a:bodyPr>
                <a:lstStyle/>
                <a:p>
                  <a:pPr>
                    <a:defRPr sz="800">
                      <a:solidFill>
                        <a:schemeClr val="tx1">
                          <a:lumMod val="65000"/>
                          <a:lumOff val="35000"/>
                        </a:schemeClr>
                      </a:solidFill>
                      <a:latin typeface="Century Gothic" panose="020B0502020202020204" pitchFamily="34" charset="0"/>
                    </a:defRPr>
                  </a:pPr>
                  <a:endParaRPr lang="en-US"/>
                </a:p>
              </c:txPr>
              <c:showLegendKey val="0"/>
              <c:showVal val="1"/>
              <c:showCatName val="1"/>
              <c:showSerName val="0"/>
              <c:showPercent val="1"/>
              <c:showBubbleSize val="0"/>
              <c:extLst>
                <c:ext xmlns:c15="http://schemas.microsoft.com/office/drawing/2012/chart" uri="{CE6537A1-D6FC-4f65-9D91-7224C49458BB}">
                  <c15:layout>
                    <c:manualLayout>
                      <c:w val="0.13795683306576967"/>
                      <c:h val="8.6865957544780589E-2"/>
                    </c:manualLayout>
                  </c15:layout>
                </c:ext>
              </c:extLst>
            </c:dLbl>
            <c:dLbl>
              <c:idx val="1"/>
              <c:layout>
                <c:manualLayout>
                  <c:x val="-0.17520011473772376"/>
                  <c:y val="0.13010401804704355"/>
                </c:manualLayout>
              </c:layout>
              <c:showLegendKey val="0"/>
              <c:showVal val="1"/>
              <c:showCatName val="1"/>
              <c:showSerName val="0"/>
              <c:showPercent val="1"/>
              <c:showBubbleSize val="0"/>
              <c:extLst>
                <c:ext xmlns:c15="http://schemas.microsoft.com/office/drawing/2012/chart" uri="{CE6537A1-D6FC-4f65-9D91-7224C49458BB}"/>
              </c:extLst>
            </c:dLbl>
            <c:dLbl>
              <c:idx val="2"/>
              <c:layout>
                <c:manualLayout>
                  <c:x val="-0.14557160937407104"/>
                  <c:y val="7.1443937928811527E-2"/>
                </c:manualLayout>
              </c:layout>
              <c:showLegendKey val="0"/>
              <c:showVal val="1"/>
              <c:showCatName val="1"/>
              <c:showSerName val="0"/>
              <c:showPercent val="1"/>
              <c:showBubbleSize val="0"/>
              <c:extLst>
                <c:ext xmlns:c15="http://schemas.microsoft.com/office/drawing/2012/chart" uri="{CE6537A1-D6FC-4f65-9D91-7224C49458BB}"/>
              </c:extLst>
            </c:dLbl>
            <c:dLbl>
              <c:idx val="3"/>
              <c:layout>
                <c:manualLayout>
                  <c:x val="-0.19027858094751507"/>
                  <c:y val="-0.13087405953719966"/>
                </c:manualLayout>
              </c:layout>
              <c:showLegendKey val="0"/>
              <c:showVal val="1"/>
              <c:showCatName val="1"/>
              <c:showSerName val="0"/>
              <c:showPercent val="1"/>
              <c:showBubbleSize val="0"/>
              <c:extLst>
                <c:ext xmlns:c15="http://schemas.microsoft.com/office/drawing/2012/chart" uri="{CE6537A1-D6FC-4f65-9D91-7224C49458BB}"/>
              </c:extLst>
            </c:dLbl>
            <c:dLbl>
              <c:idx val="4"/>
              <c:layout>
                <c:manualLayout>
                  <c:x val="-4.1014762375935911E-2"/>
                  <c:y val="-6.1810408994417115E-2"/>
                </c:manualLayout>
              </c:layout>
              <c:spPr>
                <a:solidFill>
                  <a:schemeClr val="bg1">
                    <a:alpha val="85000"/>
                  </a:schemeClr>
                </a:solidFill>
                <a:ln>
                  <a:noFill/>
                </a:ln>
                <a:effectLst>
                  <a:outerShdw blurRad="50800" dist="38100" dir="2700000" algn="tl" rotWithShape="0">
                    <a:prstClr val="black">
                      <a:alpha val="40000"/>
                    </a:prstClr>
                  </a:outerShdw>
                </a:effectLst>
              </c:spPr>
              <c:txPr>
                <a:bodyPr wrap="square" lIns="38100" tIns="19050" rIns="38100" bIns="19050" anchor="ctr">
                  <a:noAutofit/>
                </a:bodyPr>
                <a:lstStyle/>
                <a:p>
                  <a:pPr>
                    <a:defRPr sz="800">
                      <a:solidFill>
                        <a:schemeClr val="tx1">
                          <a:lumMod val="65000"/>
                          <a:lumOff val="35000"/>
                        </a:schemeClr>
                      </a:solidFill>
                      <a:latin typeface="Century Gothic" panose="020B0502020202020204" pitchFamily="34" charset="0"/>
                    </a:defRPr>
                  </a:pPr>
                  <a:endParaRPr lang="en-US"/>
                </a:p>
              </c:txPr>
              <c:showLegendKey val="0"/>
              <c:showVal val="1"/>
              <c:showCatName val="1"/>
              <c:showSerName val="0"/>
              <c:showPercent val="1"/>
              <c:showBubbleSize val="0"/>
              <c:extLst>
                <c:ext xmlns:c15="http://schemas.microsoft.com/office/drawing/2012/chart" uri="{CE6537A1-D6FC-4f65-9D91-7224C49458BB}">
                  <c15:layout>
                    <c:manualLayout>
                      <c:w val="0.17933729157641703"/>
                      <c:h val="5.997274024957408E-2"/>
                    </c:manualLayout>
                  </c15:layout>
                </c:ext>
              </c:extLst>
            </c:dLbl>
            <c:dLbl>
              <c:idx val="5"/>
              <c:layout>
                <c:manualLayout>
                  <c:x val="4.8652753357286652E-2"/>
                  <c:y val="-0.14461859372841554"/>
                </c:manualLayout>
              </c:layout>
              <c:showLegendKey val="0"/>
              <c:showVal val="1"/>
              <c:showCatName val="1"/>
              <c:showSerName val="0"/>
              <c:showPercent val="1"/>
              <c:showBubbleSize val="0"/>
              <c:extLst>
                <c:ext xmlns:c15="http://schemas.microsoft.com/office/drawing/2012/chart" uri="{CE6537A1-D6FC-4f65-9D91-7224C49458BB}">
                  <c15:layout>
                    <c:manualLayout>
                      <c:w val="0.17401105490482502"/>
                      <c:h val="5.35258058034025E-2"/>
                    </c:manualLayout>
                  </c15:layout>
                </c:ext>
              </c:extLst>
            </c:dLbl>
            <c:dLbl>
              <c:idx val="6"/>
              <c:layout>
                <c:manualLayout>
                  <c:x val="0.13569214042419456"/>
                  <c:y val="-0.16407422756365989"/>
                </c:manualLayout>
              </c:layout>
              <c:showLegendKey val="0"/>
              <c:showVal val="1"/>
              <c:showCatName val="1"/>
              <c:showSerName val="0"/>
              <c:showPercent val="1"/>
              <c:showBubbleSize val="0"/>
              <c:extLst>
                <c:ext xmlns:c15="http://schemas.microsoft.com/office/drawing/2012/chart" uri="{CE6537A1-D6FC-4f65-9D91-7224C49458BB}"/>
              </c:extLst>
            </c:dLbl>
            <c:dLbl>
              <c:idx val="7"/>
              <c:layout>
                <c:manualLayout>
                  <c:x val="6.3457856602876089E-2"/>
                  <c:y val="-4.4158677533729339E-2"/>
                </c:manualLayout>
              </c:layout>
              <c:showLegendKey val="0"/>
              <c:showVal val="1"/>
              <c:showCatName val="1"/>
              <c:showSerName val="0"/>
              <c:showPercent val="1"/>
              <c:showBubbleSize val="0"/>
              <c:extLst>
                <c:ext xmlns:c15="http://schemas.microsoft.com/office/drawing/2012/chart" uri="{CE6537A1-D6FC-4f65-9D91-7224C49458BB}">
                  <c15:layout>
                    <c:manualLayout>
                      <c:w val="0.15647714356149364"/>
                      <c:h val="5.35258058034025E-2"/>
                    </c:manualLayout>
                  </c15:layout>
                </c:ext>
              </c:extLst>
            </c:dLbl>
            <c:dLbl>
              <c:idx val="8"/>
              <c:layout>
                <c:manualLayout>
                  <c:x val="5.4920537845390686E-2"/>
                  <c:y val="4.0521250633144539E-6"/>
                </c:manualLayout>
              </c:layout>
              <c:showLegendKey val="0"/>
              <c:showVal val="1"/>
              <c:showCatName val="1"/>
              <c:showSerName val="0"/>
              <c:showPercent val="1"/>
              <c:showBubbleSize val="0"/>
              <c:extLst>
                <c:ext xmlns:c15="http://schemas.microsoft.com/office/drawing/2012/chart" uri="{CE6537A1-D6FC-4f65-9D91-7224C49458BB}"/>
              </c:extLst>
            </c:dLbl>
            <c:dLbl>
              <c:idx val="9"/>
              <c:layout>
                <c:manualLayout>
                  <c:x val="0.14159892634779875"/>
                  <c:y val="0.15749118202329973"/>
                </c:manualLayout>
              </c:layout>
              <c:showLegendKey val="0"/>
              <c:showVal val="1"/>
              <c:showCatName val="1"/>
              <c:showSerName val="0"/>
              <c:showPercent val="1"/>
              <c:showBubbleSize val="0"/>
              <c:extLst>
                <c:ext xmlns:c15="http://schemas.microsoft.com/office/drawing/2012/chart" uri="{CE6537A1-D6FC-4f65-9D91-7224C49458BB}"/>
              </c:extLst>
            </c:dLbl>
            <c:dLbl>
              <c:idx val="10"/>
              <c:layout>
                <c:manualLayout>
                  <c:x val="9.607403443501597E-2"/>
                  <c:y val="0.10782760049730626"/>
                </c:manualLayout>
              </c:layout>
              <c:spPr>
                <a:solidFill>
                  <a:schemeClr val="bg1">
                    <a:alpha val="85000"/>
                  </a:schemeClr>
                </a:solidFill>
                <a:ln>
                  <a:noFill/>
                </a:ln>
                <a:effectLst>
                  <a:outerShdw blurRad="50800" dist="38100" dir="2700000" algn="tl" rotWithShape="0">
                    <a:prstClr val="black">
                      <a:alpha val="40000"/>
                    </a:prstClr>
                  </a:outerShdw>
                </a:effectLst>
              </c:spPr>
              <c:txPr>
                <a:bodyPr wrap="square" lIns="38100" tIns="19050" rIns="38100" bIns="19050" anchor="ctr">
                  <a:noAutofit/>
                </a:bodyPr>
                <a:lstStyle/>
                <a:p>
                  <a:pPr>
                    <a:defRPr sz="800">
                      <a:solidFill>
                        <a:schemeClr val="tx1">
                          <a:lumMod val="65000"/>
                          <a:lumOff val="35000"/>
                        </a:schemeClr>
                      </a:solidFill>
                      <a:latin typeface="Century Gothic" panose="020B0502020202020204" pitchFamily="34" charset="0"/>
                    </a:defRPr>
                  </a:pPr>
                  <a:endParaRPr lang="en-US"/>
                </a:p>
              </c:txPr>
              <c:showLegendKey val="0"/>
              <c:showVal val="1"/>
              <c:showCatName val="1"/>
              <c:showSerName val="0"/>
              <c:showPercent val="1"/>
              <c:showBubbleSize val="0"/>
              <c:extLst>
                <c:ext xmlns:c15="http://schemas.microsoft.com/office/drawing/2012/chart" uri="{CE6537A1-D6FC-4f65-9D91-7224C49458BB}">
                  <c15:layout>
                    <c:manualLayout>
                      <c:w val="0.13058125015926408"/>
                      <c:h val="7.926214486347101E-2"/>
                    </c:manualLayout>
                  </c15:layout>
                </c:ext>
              </c:extLst>
            </c:dLbl>
            <c:dLbl>
              <c:idx val="11"/>
              <c:layout>
                <c:manualLayout>
                  <c:x val="0.12941492750299413"/>
                  <c:y val="0.19818114840908041"/>
                </c:manualLayout>
              </c:layout>
              <c:showLegendKey val="0"/>
              <c:showVal val="1"/>
              <c:showCatName val="1"/>
              <c:showSerName val="0"/>
              <c:showPercent val="1"/>
              <c:showBubbleSize val="0"/>
              <c:extLst>
                <c:ext xmlns:c15="http://schemas.microsoft.com/office/drawing/2012/chart" uri="{CE6537A1-D6FC-4f65-9D91-7224C49458BB}">
                  <c15:layout>
                    <c:manualLayout>
                      <c:w val="0.1095469646308717"/>
                      <c:h val="6.4889090538313252E-2"/>
                    </c:manualLayout>
                  </c15:layout>
                </c:ext>
              </c:extLst>
            </c:dLbl>
            <c:spPr>
              <a:solidFill>
                <a:schemeClr val="bg1">
                  <a:alpha val="85000"/>
                </a:schemeClr>
              </a:solidFill>
              <a:ln>
                <a:noFill/>
              </a:ln>
              <a:effectLst>
                <a:outerShdw blurRad="50800" dist="38100" dir="2700000" algn="tl" rotWithShape="0">
                  <a:prstClr val="black">
                    <a:alpha val="40000"/>
                  </a:prstClr>
                </a:outerShdw>
              </a:effectLst>
            </c:spPr>
            <c:txPr>
              <a:bodyPr wrap="square" lIns="38100" tIns="19050" rIns="38100" bIns="19050" anchor="ctr">
                <a:spAutoFit/>
              </a:bodyPr>
              <a:lstStyle/>
              <a:p>
                <a:pPr>
                  <a:defRPr sz="800">
                    <a:solidFill>
                      <a:schemeClr val="tx1">
                        <a:lumMod val="65000"/>
                        <a:lumOff val="35000"/>
                      </a:schemeClr>
                    </a:solidFill>
                    <a:latin typeface="Century Gothic" panose="020B0502020202020204" pitchFamily="34" charset="0"/>
                  </a:defRPr>
                </a:pPr>
                <a:endParaRPr lang="en-US"/>
              </a:p>
            </c:txPr>
            <c:showLegendKey val="0"/>
            <c:showVal val="1"/>
            <c:showCatName val="1"/>
            <c:showSerName val="0"/>
            <c:showPercent val="1"/>
            <c:showBubbleSize val="0"/>
            <c:showLeaderLines val="1"/>
            <c:extLst>
              <c:ext xmlns:c15="http://schemas.microsoft.com/office/drawing/2012/chart" uri="{CE6537A1-D6FC-4f65-9D91-7224C49458BB}"/>
            </c:extLst>
          </c:dLbls>
          <c:cat>
            <c:strRef>
              <c:f>'8_Province'!$E$26:$E$38</c:f>
              <c:strCache>
                <c:ptCount val="13"/>
                <c:pt idx="0">
                  <c:v>Blue Mountain</c:v>
                </c:pt>
                <c:pt idx="1">
                  <c:v>Columbia Cascade</c:v>
                </c:pt>
                <c:pt idx="2">
                  <c:v>Columbia Gorge</c:v>
                </c:pt>
                <c:pt idx="3">
                  <c:v>Columbia Plateau</c:v>
                </c:pt>
                <c:pt idx="4">
                  <c:v>Columbia Estuary</c:v>
                </c:pt>
                <c:pt idx="5">
                  <c:v>Intermountain</c:v>
                </c:pt>
                <c:pt idx="6">
                  <c:v>Lower Columbia</c:v>
                </c:pt>
                <c:pt idx="7">
                  <c:v>Middle Snake</c:v>
                </c:pt>
                <c:pt idx="8">
                  <c:v>Mountain Columbia</c:v>
                </c:pt>
                <c:pt idx="9">
                  <c:v>Mountain Snake</c:v>
                </c:pt>
                <c:pt idx="10">
                  <c:v>Upper Snake</c:v>
                </c:pt>
                <c:pt idx="11">
                  <c:v>Other</c:v>
                </c:pt>
                <c:pt idx="12">
                  <c:v>Program Support</c:v>
                </c:pt>
              </c:strCache>
            </c:strRef>
          </c:cat>
          <c:val>
            <c:numRef>
              <c:f>'8_Province'!$F$26:$F$38</c:f>
              <c:numCache>
                <c:formatCode>"$"#.0,,\ "million"</c:formatCode>
                <c:ptCount val="13"/>
                <c:pt idx="0">
                  <c:v>17000728</c:v>
                </c:pt>
                <c:pt idx="1">
                  <c:v>28375625</c:v>
                </c:pt>
                <c:pt idx="2">
                  <c:v>11627815</c:v>
                </c:pt>
                <c:pt idx="3">
                  <c:v>67774852</c:v>
                </c:pt>
                <c:pt idx="4">
                  <c:v>11087655</c:v>
                </c:pt>
                <c:pt idx="5">
                  <c:v>17233163</c:v>
                </c:pt>
                <c:pt idx="6">
                  <c:v>39534457</c:v>
                </c:pt>
                <c:pt idx="7">
                  <c:v>4595581</c:v>
                </c:pt>
                <c:pt idx="8">
                  <c:v>19238002</c:v>
                </c:pt>
                <c:pt idx="9">
                  <c:v>40242739</c:v>
                </c:pt>
                <c:pt idx="10">
                  <c:v>3761184</c:v>
                </c:pt>
                <c:pt idx="11">
                  <c:v>5046105</c:v>
                </c:pt>
                <c:pt idx="12">
                  <c:v>14032643</c:v>
                </c:pt>
              </c:numCache>
            </c:numRef>
          </c:val>
        </c:ser>
        <c:dLbls>
          <c:showLegendKey val="0"/>
          <c:showVal val="0"/>
          <c:showCatName val="0"/>
          <c:showSerName val="0"/>
          <c:showPercent val="0"/>
          <c:showBubbleSize val="0"/>
          <c:showLeaderLines val="1"/>
        </c:dLbls>
        <c:firstSliceAng val="0"/>
      </c:pieChart>
    </c:plotArea>
    <c:plotVisOnly val="1"/>
    <c:dispBlanksAs val="gap"/>
    <c:showDLblsOverMax val="0"/>
  </c:chart>
  <c:spPr>
    <a:ln>
      <a:noFill/>
    </a:ln>
    <a:effectLst/>
  </c:spPr>
  <c:printSettings>
    <c:headerFooter/>
    <c:pageMargins b="0.75000000000000022" l="0.70000000000000018" r="0.70000000000000018" t="0.75000000000000022" header="0.3000000000000001" footer="0.3000000000000001"/>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2</xdr:row>
      <xdr:rowOff>132990</xdr:rowOff>
    </xdr:from>
    <xdr:to>
      <xdr:col>50</xdr:col>
      <xdr:colOff>142872</xdr:colOff>
      <xdr:row>20</xdr:row>
      <xdr:rowOff>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8</xdr:col>
      <xdr:colOff>693964</xdr:colOff>
      <xdr:row>73</xdr:row>
      <xdr:rowOff>45625</xdr:rowOff>
    </xdr:from>
    <xdr:to>
      <xdr:col>20</xdr:col>
      <xdr:colOff>78441</xdr:colOff>
      <xdr:row>114</xdr:row>
      <xdr:rowOff>162485</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2</xdr:col>
      <xdr:colOff>367394</xdr:colOff>
      <xdr:row>43</xdr:row>
      <xdr:rowOff>95252</xdr:rowOff>
    </xdr:from>
    <xdr:to>
      <xdr:col>10</xdr:col>
      <xdr:colOff>27216</xdr:colOff>
      <xdr:row>78</xdr:row>
      <xdr:rowOff>27213</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1309065</xdr:colOff>
      <xdr:row>10</xdr:row>
      <xdr:rowOff>145358</xdr:rowOff>
    </xdr:from>
    <xdr:to>
      <xdr:col>10</xdr:col>
      <xdr:colOff>270841</xdr:colOff>
      <xdr:row>35</xdr:row>
      <xdr:rowOff>149086</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0.7935</cdr:x>
      <cdr:y>0.19404</cdr:y>
    </cdr:from>
    <cdr:to>
      <cdr:x>0.94712</cdr:x>
      <cdr:y>0.25426</cdr:y>
    </cdr:to>
    <cdr:sp macro="" textlink="">
      <cdr:nvSpPr>
        <cdr:cNvPr id="3" name="TextBox 2"/>
        <cdr:cNvSpPr txBox="1"/>
      </cdr:nvSpPr>
      <cdr:spPr>
        <a:xfrm xmlns:a="http://schemas.openxmlformats.org/drawingml/2006/main">
          <a:off x="4723159" y="774012"/>
          <a:ext cx="914400" cy="24019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000">
              <a:solidFill>
                <a:schemeClr val="bg1">
                  <a:lumMod val="50000"/>
                </a:schemeClr>
              </a:solidFill>
              <a:latin typeface="Century Gothic" panose="020B0502020202020204" pitchFamily="34" charset="0"/>
            </a:rPr>
            <a:t>–</a:t>
          </a:r>
          <a:r>
            <a:rPr lang="en-US" sz="1000" baseline="0">
              <a:solidFill>
                <a:schemeClr val="bg1">
                  <a:lumMod val="50000"/>
                </a:schemeClr>
              </a:solidFill>
              <a:latin typeface="Century Gothic" panose="020B0502020202020204" pitchFamily="34" charset="0"/>
            </a:rPr>
            <a:t> $2.5B</a:t>
          </a:r>
          <a:endParaRPr lang="en-US" sz="1000">
            <a:solidFill>
              <a:schemeClr val="bg1">
                <a:lumMod val="50000"/>
              </a:schemeClr>
            </a:solidFill>
            <a:latin typeface="Century Gothic" panose="020B0502020202020204" pitchFamily="34" charset="0"/>
          </a:endParaRPr>
        </a:p>
      </cdr:txBody>
    </cdr:sp>
  </cdr:relSizeAnchor>
  <cdr:relSizeAnchor xmlns:cdr="http://schemas.openxmlformats.org/drawingml/2006/chartDrawing">
    <cdr:from>
      <cdr:x>0.80447</cdr:x>
      <cdr:y>0.12729</cdr:y>
    </cdr:from>
    <cdr:to>
      <cdr:x>0.88631</cdr:x>
      <cdr:y>0.1875</cdr:y>
    </cdr:to>
    <cdr:sp macro="" textlink="">
      <cdr:nvSpPr>
        <cdr:cNvPr id="4" name="TextBox 1"/>
        <cdr:cNvSpPr txBox="1"/>
      </cdr:nvSpPr>
      <cdr:spPr>
        <a:xfrm xmlns:a="http://schemas.openxmlformats.org/drawingml/2006/main">
          <a:off x="4788452" y="528668"/>
          <a:ext cx="487157" cy="25009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a:solidFill>
                <a:schemeClr val="bg1">
                  <a:lumMod val="50000"/>
                </a:schemeClr>
              </a:solidFill>
              <a:latin typeface="Century Gothic" panose="020B0502020202020204" pitchFamily="34" charset="0"/>
            </a:rPr>
            <a:t>Totals</a:t>
          </a:r>
        </a:p>
      </cdr:txBody>
    </cdr:sp>
  </cdr:relSizeAnchor>
  <cdr:relSizeAnchor xmlns:cdr="http://schemas.openxmlformats.org/drawingml/2006/chartDrawing">
    <cdr:from>
      <cdr:x>0.79473</cdr:x>
      <cdr:y>0.35742</cdr:y>
    </cdr:from>
    <cdr:to>
      <cdr:x>0.94835</cdr:x>
      <cdr:y>0.41764</cdr:y>
    </cdr:to>
    <cdr:sp macro="" textlink="">
      <cdr:nvSpPr>
        <cdr:cNvPr id="5" name="TextBox 1"/>
        <cdr:cNvSpPr txBox="1"/>
      </cdr:nvSpPr>
      <cdr:spPr>
        <a:xfrm xmlns:a="http://schemas.openxmlformats.org/drawingml/2006/main">
          <a:off x="4730474" y="1425713"/>
          <a:ext cx="914400" cy="24019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a:solidFill>
                <a:schemeClr val="bg1">
                  <a:lumMod val="50000"/>
                </a:schemeClr>
              </a:solidFill>
              <a:latin typeface="Century Gothic" panose="020B0502020202020204" pitchFamily="34" charset="0"/>
            </a:rPr>
            <a:t>–</a:t>
          </a:r>
          <a:r>
            <a:rPr lang="en-US" sz="1000" baseline="0">
              <a:solidFill>
                <a:schemeClr val="bg1">
                  <a:lumMod val="50000"/>
                </a:schemeClr>
              </a:solidFill>
              <a:latin typeface="Century Gothic" panose="020B0502020202020204" pitchFamily="34" charset="0"/>
            </a:rPr>
            <a:t> $3.6B</a:t>
          </a:r>
          <a:endParaRPr lang="en-US" sz="1000">
            <a:solidFill>
              <a:schemeClr val="bg1">
                <a:lumMod val="50000"/>
              </a:schemeClr>
            </a:solidFill>
            <a:latin typeface="Century Gothic" panose="020B0502020202020204" pitchFamily="34" charset="0"/>
          </a:endParaRPr>
        </a:p>
      </cdr:txBody>
    </cdr:sp>
  </cdr:relSizeAnchor>
  <cdr:relSizeAnchor xmlns:cdr="http://schemas.openxmlformats.org/drawingml/2006/chartDrawing">
    <cdr:from>
      <cdr:x>0.79334</cdr:x>
      <cdr:y>0.47162</cdr:y>
    </cdr:from>
    <cdr:to>
      <cdr:x>0.94696</cdr:x>
      <cdr:y>0.53184</cdr:y>
    </cdr:to>
    <cdr:sp macro="" textlink="">
      <cdr:nvSpPr>
        <cdr:cNvPr id="6" name="TextBox 1"/>
        <cdr:cNvSpPr txBox="1"/>
      </cdr:nvSpPr>
      <cdr:spPr>
        <a:xfrm xmlns:a="http://schemas.openxmlformats.org/drawingml/2006/main">
          <a:off x="4722191" y="1881256"/>
          <a:ext cx="914400" cy="24019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a:solidFill>
                <a:schemeClr val="bg1">
                  <a:lumMod val="50000"/>
                </a:schemeClr>
              </a:solidFill>
              <a:latin typeface="Century Gothic" panose="020B0502020202020204" pitchFamily="34" charset="0"/>
            </a:rPr>
            <a:t>–</a:t>
          </a:r>
          <a:r>
            <a:rPr lang="en-US" sz="1000" baseline="0">
              <a:solidFill>
                <a:schemeClr val="bg1">
                  <a:lumMod val="50000"/>
                </a:schemeClr>
              </a:solidFill>
              <a:latin typeface="Century Gothic" panose="020B0502020202020204" pitchFamily="34" charset="0"/>
            </a:rPr>
            <a:t> $1.5B</a:t>
          </a:r>
          <a:endParaRPr lang="en-US" sz="1000">
            <a:solidFill>
              <a:schemeClr val="bg1">
                <a:lumMod val="50000"/>
              </a:schemeClr>
            </a:solidFill>
            <a:latin typeface="Century Gothic" panose="020B0502020202020204" pitchFamily="34" charset="0"/>
          </a:endParaRPr>
        </a:p>
      </cdr:txBody>
    </cdr:sp>
  </cdr:relSizeAnchor>
  <cdr:relSizeAnchor xmlns:cdr="http://schemas.openxmlformats.org/drawingml/2006/chartDrawing">
    <cdr:from>
      <cdr:x>0.79473</cdr:x>
      <cdr:y>0.59205</cdr:y>
    </cdr:from>
    <cdr:to>
      <cdr:x>0.94835</cdr:x>
      <cdr:y>0.65227</cdr:y>
    </cdr:to>
    <cdr:sp macro="" textlink="">
      <cdr:nvSpPr>
        <cdr:cNvPr id="7" name="TextBox 1"/>
        <cdr:cNvSpPr txBox="1"/>
      </cdr:nvSpPr>
      <cdr:spPr>
        <a:xfrm xmlns:a="http://schemas.openxmlformats.org/drawingml/2006/main">
          <a:off x="4730473" y="2361648"/>
          <a:ext cx="914400" cy="24019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a:solidFill>
                <a:schemeClr val="bg1">
                  <a:lumMod val="50000"/>
                </a:schemeClr>
              </a:solidFill>
              <a:latin typeface="Century Gothic" panose="020B0502020202020204" pitchFamily="34" charset="0"/>
            </a:rPr>
            <a:t>–</a:t>
          </a:r>
          <a:r>
            <a:rPr lang="en-US" sz="1000" baseline="0">
              <a:solidFill>
                <a:schemeClr val="bg1">
                  <a:lumMod val="50000"/>
                </a:schemeClr>
              </a:solidFill>
              <a:latin typeface="Century Gothic" panose="020B0502020202020204" pitchFamily="34" charset="0"/>
            </a:rPr>
            <a:t> $3.3B</a:t>
          </a:r>
          <a:endParaRPr lang="en-US" sz="1000">
            <a:solidFill>
              <a:schemeClr val="bg1">
                <a:lumMod val="50000"/>
              </a:schemeClr>
            </a:solidFill>
            <a:latin typeface="Century Gothic" panose="020B0502020202020204" pitchFamily="34" charset="0"/>
          </a:endParaRPr>
        </a:p>
      </cdr:txBody>
    </cdr:sp>
  </cdr:relSizeAnchor>
  <cdr:relSizeAnchor xmlns:cdr="http://schemas.openxmlformats.org/drawingml/2006/chartDrawing">
    <cdr:from>
      <cdr:x>0.79334</cdr:x>
      <cdr:y>0.7727</cdr:y>
    </cdr:from>
    <cdr:to>
      <cdr:x>0.94696</cdr:x>
      <cdr:y>0.83292</cdr:y>
    </cdr:to>
    <cdr:sp macro="" textlink="">
      <cdr:nvSpPr>
        <cdr:cNvPr id="8" name="TextBox 1"/>
        <cdr:cNvSpPr txBox="1"/>
      </cdr:nvSpPr>
      <cdr:spPr>
        <a:xfrm xmlns:a="http://schemas.openxmlformats.org/drawingml/2006/main">
          <a:off x="4722192" y="3082235"/>
          <a:ext cx="914400" cy="24019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a:solidFill>
                <a:schemeClr val="bg1">
                  <a:lumMod val="50000"/>
                </a:schemeClr>
              </a:solidFill>
              <a:latin typeface="Century Gothic" panose="020B0502020202020204" pitchFamily="34" charset="0"/>
            </a:rPr>
            <a:t>–</a:t>
          </a:r>
          <a:r>
            <a:rPr lang="en-US" sz="1000" baseline="0">
              <a:solidFill>
                <a:schemeClr val="bg1">
                  <a:lumMod val="50000"/>
                </a:schemeClr>
              </a:solidFill>
              <a:latin typeface="Century Gothic" panose="020B0502020202020204" pitchFamily="34" charset="0"/>
            </a:rPr>
            <a:t> $4.3B</a:t>
          </a:r>
          <a:endParaRPr lang="en-US" sz="1000">
            <a:solidFill>
              <a:schemeClr val="bg1">
                <a:lumMod val="50000"/>
              </a:schemeClr>
            </a:solidFill>
            <a:latin typeface="Century Gothic" panose="020B0502020202020204" pitchFamily="34" charset="0"/>
          </a:endParaRP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14285</xdr:colOff>
      <xdr:row>18</xdr:row>
      <xdr:rowOff>185736</xdr:rowOff>
    </xdr:from>
    <xdr:to>
      <xdr:col>4</xdr:col>
      <xdr:colOff>266699</xdr:colOff>
      <xdr:row>44</xdr:row>
      <xdr:rowOff>57150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35</xdr:row>
      <xdr:rowOff>0</xdr:rowOff>
    </xdr:from>
    <xdr:to>
      <xdr:col>7</xdr:col>
      <xdr:colOff>666750</xdr:colOff>
      <xdr:row>65</xdr:row>
      <xdr:rowOff>110217</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600074</xdr:colOff>
      <xdr:row>11</xdr:row>
      <xdr:rowOff>9524</xdr:rowOff>
    </xdr:from>
    <xdr:to>
      <xdr:col>6</xdr:col>
      <xdr:colOff>323850</xdr:colOff>
      <xdr:row>30</xdr:row>
      <xdr:rowOff>123824</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30</xdr:row>
      <xdr:rowOff>0</xdr:rowOff>
    </xdr:from>
    <xdr:to>
      <xdr:col>2</xdr:col>
      <xdr:colOff>676275</xdr:colOff>
      <xdr:row>59</xdr:row>
      <xdr:rowOff>1</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3</xdr:col>
      <xdr:colOff>0</xdr:colOff>
      <xdr:row>18</xdr:row>
      <xdr:rowOff>0</xdr:rowOff>
    </xdr:from>
    <xdr:to>
      <xdr:col>7</xdr:col>
      <xdr:colOff>171450</xdr:colOff>
      <xdr:row>40</xdr:row>
      <xdr:rowOff>34017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1085848</xdr:colOff>
      <xdr:row>22</xdr:row>
      <xdr:rowOff>133349</xdr:rowOff>
    </xdr:from>
    <xdr:to>
      <xdr:col>4</xdr:col>
      <xdr:colOff>819150</xdr:colOff>
      <xdr:row>55</xdr:row>
      <xdr:rowOff>142875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0</xdr:colOff>
      <xdr:row>14</xdr:row>
      <xdr:rowOff>0</xdr:rowOff>
    </xdr:from>
    <xdr:to>
      <xdr:col>4</xdr:col>
      <xdr:colOff>904875</xdr:colOff>
      <xdr:row>39</xdr:row>
      <xdr:rowOff>190500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485775</xdr:colOff>
      <xdr:row>25</xdr:row>
      <xdr:rowOff>95250</xdr:rowOff>
    </xdr:from>
    <xdr:to>
      <xdr:col>4</xdr:col>
      <xdr:colOff>0</xdr:colOff>
      <xdr:row>51</xdr:row>
      <xdr:rowOff>76200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finance.bpa.gov/FR/audit/year-end/Lists/FCRPS%20Year%20End%20%20FY13/Attachments/172/PBC%20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HHS2529\AppData\Local\Microsoft\Windows\Temporary%20Internet%20Files\Content.Outlook\O15ARXQ4\inactive\bpa_mrv2008.xnv"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AB0422\AppData\Local\Microsoft\Windows\Temporary%20Internet%20Files\Content.Outlook\SVIJCXTX\4h10c%20FRG%20Queries%20and%20FRS%20nVision%20Report_Periods%201-12%202014%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L"/>
      <sheetName val="True-Up"/>
      <sheetName val="Summary"/>
      <sheetName val="nVision"/>
      <sheetName val="Power Purchases"/>
    </sheetNames>
    <sheetDataSet>
      <sheetData sheetId="0" refreshError="1"/>
      <sheetData sheetId="1" refreshError="1"/>
      <sheetData sheetId="2">
        <row r="8">
          <cell r="O8">
            <v>242.98336318999998</v>
          </cell>
        </row>
      </sheetData>
      <sheetData sheetId="3">
        <row r="3">
          <cell r="E3" t="str">
            <v>2013-09-30</v>
          </cell>
        </row>
        <row r="7">
          <cell r="E7" t="str">
            <v>4H10C_13</v>
          </cell>
        </row>
        <row r="8">
          <cell r="E8" t="str">
            <v>2013</v>
          </cell>
        </row>
        <row r="9">
          <cell r="E9">
            <v>0.223</v>
          </cell>
        </row>
        <row r="10">
          <cell r="E10" t="str">
            <v>10/01/2012</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
      <sheetName val="Documentation"/>
    </sheetNames>
    <sheetDataSet>
      <sheetData sheetId="0"/>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yout"/>
      <sheetName val="Documentation"/>
      <sheetName val="Validation"/>
      <sheetName val="Exp Query"/>
      <sheetName val="Exp Data"/>
      <sheetName val="Cap Query"/>
      <sheetName val="Cap Data"/>
      <sheetName val="PISCES Query"/>
      <sheetName val="PISCES Data"/>
    </sheetNames>
    <sheetDataSet>
      <sheetData sheetId="0">
        <row r="3">
          <cell r="E3" t="str">
            <v>2014-09-30</v>
          </cell>
        </row>
        <row r="4">
          <cell r="E4" t="str">
            <v>0410_FCRPS_FY14_4H10C</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N91"/>
  <sheetViews>
    <sheetView zoomScaleNormal="100" workbookViewId="0">
      <pane xSplit="1" topLeftCell="AM1" activePane="topRight" state="frozen"/>
      <selection pane="topRight" activeCell="AM10" sqref="AM10"/>
    </sheetView>
  </sheetViews>
  <sheetFormatPr defaultColWidth="8.85546875" defaultRowHeight="19.5" x14ac:dyDescent="0.4"/>
  <cols>
    <col min="1" max="1" width="85.42578125" style="167" hidden="1" customWidth="1"/>
    <col min="2" max="16" width="11.5703125" style="167" customWidth="1"/>
    <col min="17" max="17" width="11.5703125" style="168" customWidth="1"/>
    <col min="18" max="21" width="11.5703125" style="167" customWidth="1"/>
    <col min="22" max="22" width="13.28515625" style="166" customWidth="1"/>
    <col min="23" max="23" width="13.7109375" style="166" customWidth="1"/>
    <col min="24" max="24" width="9.42578125" style="166" bestFit="1" customWidth="1"/>
    <col min="25" max="25" width="10.7109375" style="166" bestFit="1" customWidth="1"/>
    <col min="26" max="28" width="9.42578125" style="166" bestFit="1" customWidth="1"/>
    <col min="29" max="29" width="9.42578125" style="165" bestFit="1" customWidth="1"/>
    <col min="30" max="30" width="10.7109375" style="164" bestFit="1" customWidth="1"/>
    <col min="31" max="31" width="9.42578125" style="161" bestFit="1" customWidth="1"/>
    <col min="32" max="32" width="10.7109375" style="161" bestFit="1" customWidth="1"/>
    <col min="33" max="35" width="9.42578125" style="161" bestFit="1" customWidth="1"/>
    <col min="36" max="36" width="12.28515625" style="163" customWidth="1"/>
    <col min="37" max="37" width="23.85546875" style="162" customWidth="1"/>
    <col min="38" max="38" width="6.7109375" style="162" customWidth="1"/>
    <col min="39" max="39" width="20.42578125" style="308" customWidth="1"/>
    <col min="40" max="40" width="18.42578125" style="300" customWidth="1"/>
    <col min="41" max="41" width="15" style="300" customWidth="1"/>
    <col min="42" max="42" width="8.85546875" style="161"/>
    <col min="43" max="43" width="9.42578125" style="161" customWidth="1"/>
    <col min="44" max="251" width="8.85546875" style="161"/>
    <col min="252" max="252" width="90.42578125" style="161" customWidth="1"/>
    <col min="253" max="273" width="11.5703125" style="161" customWidth="1"/>
    <col min="274" max="274" width="13.5703125" style="161" customWidth="1"/>
    <col min="275" max="275" width="11.5703125" style="161" customWidth="1"/>
    <col min="276" max="276" width="12.140625" style="161" customWidth="1"/>
    <col min="277" max="279" width="11.5703125" style="161" customWidth="1"/>
    <col min="280" max="280" width="12.28515625" style="161" customWidth="1"/>
    <col min="281" max="281" width="13.28515625" style="161" customWidth="1"/>
    <col min="282" max="282" width="16.5703125" style="161" customWidth="1"/>
    <col min="283" max="283" width="17.42578125" style="161" customWidth="1"/>
    <col min="284" max="284" width="14.7109375" style="161" customWidth="1"/>
    <col min="285" max="287" width="14.5703125" style="161" customWidth="1"/>
    <col min="288" max="288" width="20" style="161" bestFit="1" customWidth="1"/>
    <col min="289" max="289" width="20.85546875" style="161" customWidth="1"/>
    <col min="290" max="290" width="99" style="161" bestFit="1" customWidth="1"/>
    <col min="291" max="291" width="25.85546875" style="161" bestFit="1" customWidth="1"/>
    <col min="292" max="507" width="8.85546875" style="161"/>
    <col min="508" max="508" width="90.42578125" style="161" customWidth="1"/>
    <col min="509" max="529" width="11.5703125" style="161" customWidth="1"/>
    <col min="530" max="530" width="13.5703125" style="161" customWidth="1"/>
    <col min="531" max="531" width="11.5703125" style="161" customWidth="1"/>
    <col min="532" max="532" width="12.140625" style="161" customWidth="1"/>
    <col min="533" max="535" width="11.5703125" style="161" customWidth="1"/>
    <col min="536" max="536" width="12.28515625" style="161" customWidth="1"/>
    <col min="537" max="537" width="13.28515625" style="161" customWidth="1"/>
    <col min="538" max="538" width="16.5703125" style="161" customWidth="1"/>
    <col min="539" max="539" width="17.42578125" style="161" customWidth="1"/>
    <col min="540" max="540" width="14.7109375" style="161" customWidth="1"/>
    <col min="541" max="543" width="14.5703125" style="161" customWidth="1"/>
    <col min="544" max="544" width="20" style="161" bestFit="1" customWidth="1"/>
    <col min="545" max="545" width="20.85546875" style="161" customWidth="1"/>
    <col min="546" max="546" width="99" style="161" bestFit="1" customWidth="1"/>
    <col min="547" max="547" width="25.85546875" style="161" bestFit="1" customWidth="1"/>
    <col min="548" max="763" width="8.85546875" style="161"/>
    <col min="764" max="764" width="90.42578125" style="161" customWidth="1"/>
    <col min="765" max="785" width="11.5703125" style="161" customWidth="1"/>
    <col min="786" max="786" width="13.5703125" style="161" customWidth="1"/>
    <col min="787" max="787" width="11.5703125" style="161" customWidth="1"/>
    <col min="788" max="788" width="12.140625" style="161" customWidth="1"/>
    <col min="789" max="791" width="11.5703125" style="161" customWidth="1"/>
    <col min="792" max="792" width="12.28515625" style="161" customWidth="1"/>
    <col min="793" max="793" width="13.28515625" style="161" customWidth="1"/>
    <col min="794" max="794" width="16.5703125" style="161" customWidth="1"/>
    <col min="795" max="795" width="17.42578125" style="161" customWidth="1"/>
    <col min="796" max="796" width="14.7109375" style="161" customWidth="1"/>
    <col min="797" max="799" width="14.5703125" style="161" customWidth="1"/>
    <col min="800" max="800" width="20" style="161" bestFit="1" customWidth="1"/>
    <col min="801" max="801" width="20.85546875" style="161" customWidth="1"/>
    <col min="802" max="802" width="99" style="161" bestFit="1" customWidth="1"/>
    <col min="803" max="803" width="25.85546875" style="161" bestFit="1" customWidth="1"/>
    <col min="804" max="1019" width="8.85546875" style="161"/>
    <col min="1020" max="1020" width="90.42578125" style="161" customWidth="1"/>
    <col min="1021" max="1041" width="11.5703125" style="161" customWidth="1"/>
    <col min="1042" max="1042" width="13.5703125" style="161" customWidth="1"/>
    <col min="1043" max="1043" width="11.5703125" style="161" customWidth="1"/>
    <col min="1044" max="1044" width="12.140625" style="161" customWidth="1"/>
    <col min="1045" max="1047" width="11.5703125" style="161" customWidth="1"/>
    <col min="1048" max="1048" width="12.28515625" style="161" customWidth="1"/>
    <col min="1049" max="1049" width="13.28515625" style="161" customWidth="1"/>
    <col min="1050" max="1050" width="16.5703125" style="161" customWidth="1"/>
    <col min="1051" max="1051" width="17.42578125" style="161" customWidth="1"/>
    <col min="1052" max="1052" width="14.7109375" style="161" customWidth="1"/>
    <col min="1053" max="1055" width="14.5703125" style="161" customWidth="1"/>
    <col min="1056" max="1056" width="20" style="161" bestFit="1" customWidth="1"/>
    <col min="1057" max="1057" width="20.85546875" style="161" customWidth="1"/>
    <col min="1058" max="1058" width="99" style="161" bestFit="1" customWidth="1"/>
    <col min="1059" max="1059" width="25.85546875" style="161" bestFit="1" customWidth="1"/>
    <col min="1060" max="1275" width="8.85546875" style="161"/>
    <col min="1276" max="1276" width="90.42578125" style="161" customWidth="1"/>
    <col min="1277" max="1297" width="11.5703125" style="161" customWidth="1"/>
    <col min="1298" max="1298" width="13.5703125" style="161" customWidth="1"/>
    <col min="1299" max="1299" width="11.5703125" style="161" customWidth="1"/>
    <col min="1300" max="1300" width="12.140625" style="161" customWidth="1"/>
    <col min="1301" max="1303" width="11.5703125" style="161" customWidth="1"/>
    <col min="1304" max="1304" width="12.28515625" style="161" customWidth="1"/>
    <col min="1305" max="1305" width="13.28515625" style="161" customWidth="1"/>
    <col min="1306" max="1306" width="16.5703125" style="161" customWidth="1"/>
    <col min="1307" max="1307" width="17.42578125" style="161" customWidth="1"/>
    <col min="1308" max="1308" width="14.7109375" style="161" customWidth="1"/>
    <col min="1309" max="1311" width="14.5703125" style="161" customWidth="1"/>
    <col min="1312" max="1312" width="20" style="161" bestFit="1" customWidth="1"/>
    <col min="1313" max="1313" width="20.85546875" style="161" customWidth="1"/>
    <col min="1314" max="1314" width="99" style="161" bestFit="1" customWidth="1"/>
    <col min="1315" max="1315" width="25.85546875" style="161" bestFit="1" customWidth="1"/>
    <col min="1316" max="1531" width="8.85546875" style="161"/>
    <col min="1532" max="1532" width="90.42578125" style="161" customWidth="1"/>
    <col min="1533" max="1553" width="11.5703125" style="161" customWidth="1"/>
    <col min="1554" max="1554" width="13.5703125" style="161" customWidth="1"/>
    <col min="1555" max="1555" width="11.5703125" style="161" customWidth="1"/>
    <col min="1556" max="1556" width="12.140625" style="161" customWidth="1"/>
    <col min="1557" max="1559" width="11.5703125" style="161" customWidth="1"/>
    <col min="1560" max="1560" width="12.28515625" style="161" customWidth="1"/>
    <col min="1561" max="1561" width="13.28515625" style="161" customWidth="1"/>
    <col min="1562" max="1562" width="16.5703125" style="161" customWidth="1"/>
    <col min="1563" max="1563" width="17.42578125" style="161" customWidth="1"/>
    <col min="1564" max="1564" width="14.7109375" style="161" customWidth="1"/>
    <col min="1565" max="1567" width="14.5703125" style="161" customWidth="1"/>
    <col min="1568" max="1568" width="20" style="161" bestFit="1" customWidth="1"/>
    <col min="1569" max="1569" width="20.85546875" style="161" customWidth="1"/>
    <col min="1570" max="1570" width="99" style="161" bestFit="1" customWidth="1"/>
    <col min="1571" max="1571" width="25.85546875" style="161" bestFit="1" customWidth="1"/>
    <col min="1572" max="1787" width="8.85546875" style="161"/>
    <col min="1788" max="1788" width="90.42578125" style="161" customWidth="1"/>
    <col min="1789" max="1809" width="11.5703125" style="161" customWidth="1"/>
    <col min="1810" max="1810" width="13.5703125" style="161" customWidth="1"/>
    <col min="1811" max="1811" width="11.5703125" style="161" customWidth="1"/>
    <col min="1812" max="1812" width="12.140625" style="161" customWidth="1"/>
    <col min="1813" max="1815" width="11.5703125" style="161" customWidth="1"/>
    <col min="1816" max="1816" width="12.28515625" style="161" customWidth="1"/>
    <col min="1817" max="1817" width="13.28515625" style="161" customWidth="1"/>
    <col min="1818" max="1818" width="16.5703125" style="161" customWidth="1"/>
    <col min="1819" max="1819" width="17.42578125" style="161" customWidth="1"/>
    <col min="1820" max="1820" width="14.7109375" style="161" customWidth="1"/>
    <col min="1821" max="1823" width="14.5703125" style="161" customWidth="1"/>
    <col min="1824" max="1824" width="20" style="161" bestFit="1" customWidth="1"/>
    <col min="1825" max="1825" width="20.85546875" style="161" customWidth="1"/>
    <col min="1826" max="1826" width="99" style="161" bestFit="1" customWidth="1"/>
    <col min="1827" max="1827" width="25.85546875" style="161" bestFit="1" customWidth="1"/>
    <col min="1828" max="2043" width="8.85546875" style="161"/>
    <col min="2044" max="2044" width="90.42578125" style="161" customWidth="1"/>
    <col min="2045" max="2065" width="11.5703125" style="161" customWidth="1"/>
    <col min="2066" max="2066" width="13.5703125" style="161" customWidth="1"/>
    <col min="2067" max="2067" width="11.5703125" style="161" customWidth="1"/>
    <col min="2068" max="2068" width="12.140625" style="161" customWidth="1"/>
    <col min="2069" max="2071" width="11.5703125" style="161" customWidth="1"/>
    <col min="2072" max="2072" width="12.28515625" style="161" customWidth="1"/>
    <col min="2073" max="2073" width="13.28515625" style="161" customWidth="1"/>
    <col min="2074" max="2074" width="16.5703125" style="161" customWidth="1"/>
    <col min="2075" max="2075" width="17.42578125" style="161" customWidth="1"/>
    <col min="2076" max="2076" width="14.7109375" style="161" customWidth="1"/>
    <col min="2077" max="2079" width="14.5703125" style="161" customWidth="1"/>
    <col min="2080" max="2080" width="20" style="161" bestFit="1" customWidth="1"/>
    <col min="2081" max="2081" width="20.85546875" style="161" customWidth="1"/>
    <col min="2082" max="2082" width="99" style="161" bestFit="1" customWidth="1"/>
    <col min="2083" max="2083" width="25.85546875" style="161" bestFit="1" customWidth="1"/>
    <col min="2084" max="2299" width="8.85546875" style="161"/>
    <col min="2300" max="2300" width="90.42578125" style="161" customWidth="1"/>
    <col min="2301" max="2321" width="11.5703125" style="161" customWidth="1"/>
    <col min="2322" max="2322" width="13.5703125" style="161" customWidth="1"/>
    <col min="2323" max="2323" width="11.5703125" style="161" customWidth="1"/>
    <col min="2324" max="2324" width="12.140625" style="161" customWidth="1"/>
    <col min="2325" max="2327" width="11.5703125" style="161" customWidth="1"/>
    <col min="2328" max="2328" width="12.28515625" style="161" customWidth="1"/>
    <col min="2329" max="2329" width="13.28515625" style="161" customWidth="1"/>
    <col min="2330" max="2330" width="16.5703125" style="161" customWidth="1"/>
    <col min="2331" max="2331" width="17.42578125" style="161" customWidth="1"/>
    <col min="2332" max="2332" width="14.7109375" style="161" customWidth="1"/>
    <col min="2333" max="2335" width="14.5703125" style="161" customWidth="1"/>
    <col min="2336" max="2336" width="20" style="161" bestFit="1" customWidth="1"/>
    <col min="2337" max="2337" width="20.85546875" style="161" customWidth="1"/>
    <col min="2338" max="2338" width="99" style="161" bestFit="1" customWidth="1"/>
    <col min="2339" max="2339" width="25.85546875" style="161" bestFit="1" customWidth="1"/>
    <col min="2340" max="2555" width="8.85546875" style="161"/>
    <col min="2556" max="2556" width="90.42578125" style="161" customWidth="1"/>
    <col min="2557" max="2577" width="11.5703125" style="161" customWidth="1"/>
    <col min="2578" max="2578" width="13.5703125" style="161" customWidth="1"/>
    <col min="2579" max="2579" width="11.5703125" style="161" customWidth="1"/>
    <col min="2580" max="2580" width="12.140625" style="161" customWidth="1"/>
    <col min="2581" max="2583" width="11.5703125" style="161" customWidth="1"/>
    <col min="2584" max="2584" width="12.28515625" style="161" customWidth="1"/>
    <col min="2585" max="2585" width="13.28515625" style="161" customWidth="1"/>
    <col min="2586" max="2586" width="16.5703125" style="161" customWidth="1"/>
    <col min="2587" max="2587" width="17.42578125" style="161" customWidth="1"/>
    <col min="2588" max="2588" width="14.7109375" style="161" customWidth="1"/>
    <col min="2589" max="2591" width="14.5703125" style="161" customWidth="1"/>
    <col min="2592" max="2592" width="20" style="161" bestFit="1" customWidth="1"/>
    <col min="2593" max="2593" width="20.85546875" style="161" customWidth="1"/>
    <col min="2594" max="2594" width="99" style="161" bestFit="1" customWidth="1"/>
    <col min="2595" max="2595" width="25.85546875" style="161" bestFit="1" customWidth="1"/>
    <col min="2596" max="2811" width="8.85546875" style="161"/>
    <col min="2812" max="2812" width="90.42578125" style="161" customWidth="1"/>
    <col min="2813" max="2833" width="11.5703125" style="161" customWidth="1"/>
    <col min="2834" max="2834" width="13.5703125" style="161" customWidth="1"/>
    <col min="2835" max="2835" width="11.5703125" style="161" customWidth="1"/>
    <col min="2836" max="2836" width="12.140625" style="161" customWidth="1"/>
    <col min="2837" max="2839" width="11.5703125" style="161" customWidth="1"/>
    <col min="2840" max="2840" width="12.28515625" style="161" customWidth="1"/>
    <col min="2841" max="2841" width="13.28515625" style="161" customWidth="1"/>
    <col min="2842" max="2842" width="16.5703125" style="161" customWidth="1"/>
    <col min="2843" max="2843" width="17.42578125" style="161" customWidth="1"/>
    <col min="2844" max="2844" width="14.7109375" style="161" customWidth="1"/>
    <col min="2845" max="2847" width="14.5703125" style="161" customWidth="1"/>
    <col min="2848" max="2848" width="20" style="161" bestFit="1" customWidth="1"/>
    <col min="2849" max="2849" width="20.85546875" style="161" customWidth="1"/>
    <col min="2850" max="2850" width="99" style="161" bestFit="1" customWidth="1"/>
    <col min="2851" max="2851" width="25.85546875" style="161" bestFit="1" customWidth="1"/>
    <col min="2852" max="3067" width="8.85546875" style="161"/>
    <col min="3068" max="3068" width="90.42578125" style="161" customWidth="1"/>
    <col min="3069" max="3089" width="11.5703125" style="161" customWidth="1"/>
    <col min="3090" max="3090" width="13.5703125" style="161" customWidth="1"/>
    <col min="3091" max="3091" width="11.5703125" style="161" customWidth="1"/>
    <col min="3092" max="3092" width="12.140625" style="161" customWidth="1"/>
    <col min="3093" max="3095" width="11.5703125" style="161" customWidth="1"/>
    <col min="3096" max="3096" width="12.28515625" style="161" customWidth="1"/>
    <col min="3097" max="3097" width="13.28515625" style="161" customWidth="1"/>
    <col min="3098" max="3098" width="16.5703125" style="161" customWidth="1"/>
    <col min="3099" max="3099" width="17.42578125" style="161" customWidth="1"/>
    <col min="3100" max="3100" width="14.7109375" style="161" customWidth="1"/>
    <col min="3101" max="3103" width="14.5703125" style="161" customWidth="1"/>
    <col min="3104" max="3104" width="20" style="161" bestFit="1" customWidth="1"/>
    <col min="3105" max="3105" width="20.85546875" style="161" customWidth="1"/>
    <col min="3106" max="3106" width="99" style="161" bestFit="1" customWidth="1"/>
    <col min="3107" max="3107" width="25.85546875" style="161" bestFit="1" customWidth="1"/>
    <col min="3108" max="3323" width="8.85546875" style="161"/>
    <col min="3324" max="3324" width="90.42578125" style="161" customWidth="1"/>
    <col min="3325" max="3345" width="11.5703125" style="161" customWidth="1"/>
    <col min="3346" max="3346" width="13.5703125" style="161" customWidth="1"/>
    <col min="3347" max="3347" width="11.5703125" style="161" customWidth="1"/>
    <col min="3348" max="3348" width="12.140625" style="161" customWidth="1"/>
    <col min="3349" max="3351" width="11.5703125" style="161" customWidth="1"/>
    <col min="3352" max="3352" width="12.28515625" style="161" customWidth="1"/>
    <col min="3353" max="3353" width="13.28515625" style="161" customWidth="1"/>
    <col min="3354" max="3354" width="16.5703125" style="161" customWidth="1"/>
    <col min="3355" max="3355" width="17.42578125" style="161" customWidth="1"/>
    <col min="3356" max="3356" width="14.7109375" style="161" customWidth="1"/>
    <col min="3357" max="3359" width="14.5703125" style="161" customWidth="1"/>
    <col min="3360" max="3360" width="20" style="161" bestFit="1" customWidth="1"/>
    <col min="3361" max="3361" width="20.85546875" style="161" customWidth="1"/>
    <col min="3362" max="3362" width="99" style="161" bestFit="1" customWidth="1"/>
    <col min="3363" max="3363" width="25.85546875" style="161" bestFit="1" customWidth="1"/>
    <col min="3364" max="3579" width="8.85546875" style="161"/>
    <col min="3580" max="3580" width="90.42578125" style="161" customWidth="1"/>
    <col min="3581" max="3601" width="11.5703125" style="161" customWidth="1"/>
    <col min="3602" max="3602" width="13.5703125" style="161" customWidth="1"/>
    <col min="3603" max="3603" width="11.5703125" style="161" customWidth="1"/>
    <col min="3604" max="3604" width="12.140625" style="161" customWidth="1"/>
    <col min="3605" max="3607" width="11.5703125" style="161" customWidth="1"/>
    <col min="3608" max="3608" width="12.28515625" style="161" customWidth="1"/>
    <col min="3609" max="3609" width="13.28515625" style="161" customWidth="1"/>
    <col min="3610" max="3610" width="16.5703125" style="161" customWidth="1"/>
    <col min="3611" max="3611" width="17.42578125" style="161" customWidth="1"/>
    <col min="3612" max="3612" width="14.7109375" style="161" customWidth="1"/>
    <col min="3613" max="3615" width="14.5703125" style="161" customWidth="1"/>
    <col min="3616" max="3616" width="20" style="161" bestFit="1" customWidth="1"/>
    <col min="3617" max="3617" width="20.85546875" style="161" customWidth="1"/>
    <col min="3618" max="3618" width="99" style="161" bestFit="1" customWidth="1"/>
    <col min="3619" max="3619" width="25.85546875" style="161" bestFit="1" customWidth="1"/>
    <col min="3620" max="3835" width="8.85546875" style="161"/>
    <col min="3836" max="3836" width="90.42578125" style="161" customWidth="1"/>
    <col min="3837" max="3857" width="11.5703125" style="161" customWidth="1"/>
    <col min="3858" max="3858" width="13.5703125" style="161" customWidth="1"/>
    <col min="3859" max="3859" width="11.5703125" style="161" customWidth="1"/>
    <col min="3860" max="3860" width="12.140625" style="161" customWidth="1"/>
    <col min="3861" max="3863" width="11.5703125" style="161" customWidth="1"/>
    <col min="3864" max="3864" width="12.28515625" style="161" customWidth="1"/>
    <col min="3865" max="3865" width="13.28515625" style="161" customWidth="1"/>
    <col min="3866" max="3866" width="16.5703125" style="161" customWidth="1"/>
    <col min="3867" max="3867" width="17.42578125" style="161" customWidth="1"/>
    <col min="3868" max="3868" width="14.7109375" style="161" customWidth="1"/>
    <col min="3869" max="3871" width="14.5703125" style="161" customWidth="1"/>
    <col min="3872" max="3872" width="20" style="161" bestFit="1" customWidth="1"/>
    <col min="3873" max="3873" width="20.85546875" style="161" customWidth="1"/>
    <col min="3874" max="3874" width="99" style="161" bestFit="1" customWidth="1"/>
    <col min="3875" max="3875" width="25.85546875" style="161" bestFit="1" customWidth="1"/>
    <col min="3876" max="4091" width="8.85546875" style="161"/>
    <col min="4092" max="4092" width="90.42578125" style="161" customWidth="1"/>
    <col min="4093" max="4113" width="11.5703125" style="161" customWidth="1"/>
    <col min="4114" max="4114" width="13.5703125" style="161" customWidth="1"/>
    <col min="4115" max="4115" width="11.5703125" style="161" customWidth="1"/>
    <col min="4116" max="4116" width="12.140625" style="161" customWidth="1"/>
    <col min="4117" max="4119" width="11.5703125" style="161" customWidth="1"/>
    <col min="4120" max="4120" width="12.28515625" style="161" customWidth="1"/>
    <col min="4121" max="4121" width="13.28515625" style="161" customWidth="1"/>
    <col min="4122" max="4122" width="16.5703125" style="161" customWidth="1"/>
    <col min="4123" max="4123" width="17.42578125" style="161" customWidth="1"/>
    <col min="4124" max="4124" width="14.7109375" style="161" customWidth="1"/>
    <col min="4125" max="4127" width="14.5703125" style="161" customWidth="1"/>
    <col min="4128" max="4128" width="20" style="161" bestFit="1" customWidth="1"/>
    <col min="4129" max="4129" width="20.85546875" style="161" customWidth="1"/>
    <col min="4130" max="4130" width="99" style="161" bestFit="1" customWidth="1"/>
    <col min="4131" max="4131" width="25.85546875" style="161" bestFit="1" customWidth="1"/>
    <col min="4132" max="4347" width="8.85546875" style="161"/>
    <col min="4348" max="4348" width="90.42578125" style="161" customWidth="1"/>
    <col min="4349" max="4369" width="11.5703125" style="161" customWidth="1"/>
    <col min="4370" max="4370" width="13.5703125" style="161" customWidth="1"/>
    <col min="4371" max="4371" width="11.5703125" style="161" customWidth="1"/>
    <col min="4372" max="4372" width="12.140625" style="161" customWidth="1"/>
    <col min="4373" max="4375" width="11.5703125" style="161" customWidth="1"/>
    <col min="4376" max="4376" width="12.28515625" style="161" customWidth="1"/>
    <col min="4377" max="4377" width="13.28515625" style="161" customWidth="1"/>
    <col min="4378" max="4378" width="16.5703125" style="161" customWidth="1"/>
    <col min="4379" max="4379" width="17.42578125" style="161" customWidth="1"/>
    <col min="4380" max="4380" width="14.7109375" style="161" customWidth="1"/>
    <col min="4381" max="4383" width="14.5703125" style="161" customWidth="1"/>
    <col min="4384" max="4384" width="20" style="161" bestFit="1" customWidth="1"/>
    <col min="4385" max="4385" width="20.85546875" style="161" customWidth="1"/>
    <col min="4386" max="4386" width="99" style="161" bestFit="1" customWidth="1"/>
    <col min="4387" max="4387" width="25.85546875" style="161" bestFit="1" customWidth="1"/>
    <col min="4388" max="4603" width="8.85546875" style="161"/>
    <col min="4604" max="4604" width="90.42578125" style="161" customWidth="1"/>
    <col min="4605" max="4625" width="11.5703125" style="161" customWidth="1"/>
    <col min="4626" max="4626" width="13.5703125" style="161" customWidth="1"/>
    <col min="4627" max="4627" width="11.5703125" style="161" customWidth="1"/>
    <col min="4628" max="4628" width="12.140625" style="161" customWidth="1"/>
    <col min="4629" max="4631" width="11.5703125" style="161" customWidth="1"/>
    <col min="4632" max="4632" width="12.28515625" style="161" customWidth="1"/>
    <col min="4633" max="4633" width="13.28515625" style="161" customWidth="1"/>
    <col min="4634" max="4634" width="16.5703125" style="161" customWidth="1"/>
    <col min="4635" max="4635" width="17.42578125" style="161" customWidth="1"/>
    <col min="4636" max="4636" width="14.7109375" style="161" customWidth="1"/>
    <col min="4637" max="4639" width="14.5703125" style="161" customWidth="1"/>
    <col min="4640" max="4640" width="20" style="161" bestFit="1" customWidth="1"/>
    <col min="4641" max="4641" width="20.85546875" style="161" customWidth="1"/>
    <col min="4642" max="4642" width="99" style="161" bestFit="1" customWidth="1"/>
    <col min="4643" max="4643" width="25.85546875" style="161" bestFit="1" customWidth="1"/>
    <col min="4644" max="4859" width="8.85546875" style="161"/>
    <col min="4860" max="4860" width="90.42578125" style="161" customWidth="1"/>
    <col min="4861" max="4881" width="11.5703125" style="161" customWidth="1"/>
    <col min="4882" max="4882" width="13.5703125" style="161" customWidth="1"/>
    <col min="4883" max="4883" width="11.5703125" style="161" customWidth="1"/>
    <col min="4884" max="4884" width="12.140625" style="161" customWidth="1"/>
    <col min="4885" max="4887" width="11.5703125" style="161" customWidth="1"/>
    <col min="4888" max="4888" width="12.28515625" style="161" customWidth="1"/>
    <col min="4889" max="4889" width="13.28515625" style="161" customWidth="1"/>
    <col min="4890" max="4890" width="16.5703125" style="161" customWidth="1"/>
    <col min="4891" max="4891" width="17.42578125" style="161" customWidth="1"/>
    <col min="4892" max="4892" width="14.7109375" style="161" customWidth="1"/>
    <col min="4893" max="4895" width="14.5703125" style="161" customWidth="1"/>
    <col min="4896" max="4896" width="20" style="161" bestFit="1" customWidth="1"/>
    <col min="4897" max="4897" width="20.85546875" style="161" customWidth="1"/>
    <col min="4898" max="4898" width="99" style="161" bestFit="1" customWidth="1"/>
    <col min="4899" max="4899" width="25.85546875" style="161" bestFit="1" customWidth="1"/>
    <col min="4900" max="5115" width="8.85546875" style="161"/>
    <col min="5116" max="5116" width="90.42578125" style="161" customWidth="1"/>
    <col min="5117" max="5137" width="11.5703125" style="161" customWidth="1"/>
    <col min="5138" max="5138" width="13.5703125" style="161" customWidth="1"/>
    <col min="5139" max="5139" width="11.5703125" style="161" customWidth="1"/>
    <col min="5140" max="5140" width="12.140625" style="161" customWidth="1"/>
    <col min="5141" max="5143" width="11.5703125" style="161" customWidth="1"/>
    <col min="5144" max="5144" width="12.28515625" style="161" customWidth="1"/>
    <col min="5145" max="5145" width="13.28515625" style="161" customWidth="1"/>
    <col min="5146" max="5146" width="16.5703125" style="161" customWidth="1"/>
    <col min="5147" max="5147" width="17.42578125" style="161" customWidth="1"/>
    <col min="5148" max="5148" width="14.7109375" style="161" customWidth="1"/>
    <col min="5149" max="5151" width="14.5703125" style="161" customWidth="1"/>
    <col min="5152" max="5152" width="20" style="161" bestFit="1" customWidth="1"/>
    <col min="5153" max="5153" width="20.85546875" style="161" customWidth="1"/>
    <col min="5154" max="5154" width="99" style="161" bestFit="1" customWidth="1"/>
    <col min="5155" max="5155" width="25.85546875" style="161" bestFit="1" customWidth="1"/>
    <col min="5156" max="5371" width="8.85546875" style="161"/>
    <col min="5372" max="5372" width="90.42578125" style="161" customWidth="1"/>
    <col min="5373" max="5393" width="11.5703125" style="161" customWidth="1"/>
    <col min="5394" max="5394" width="13.5703125" style="161" customWidth="1"/>
    <col min="5395" max="5395" width="11.5703125" style="161" customWidth="1"/>
    <col min="5396" max="5396" width="12.140625" style="161" customWidth="1"/>
    <col min="5397" max="5399" width="11.5703125" style="161" customWidth="1"/>
    <col min="5400" max="5400" width="12.28515625" style="161" customWidth="1"/>
    <col min="5401" max="5401" width="13.28515625" style="161" customWidth="1"/>
    <col min="5402" max="5402" width="16.5703125" style="161" customWidth="1"/>
    <col min="5403" max="5403" width="17.42578125" style="161" customWidth="1"/>
    <col min="5404" max="5404" width="14.7109375" style="161" customWidth="1"/>
    <col min="5405" max="5407" width="14.5703125" style="161" customWidth="1"/>
    <col min="5408" max="5408" width="20" style="161" bestFit="1" customWidth="1"/>
    <col min="5409" max="5409" width="20.85546875" style="161" customWidth="1"/>
    <col min="5410" max="5410" width="99" style="161" bestFit="1" customWidth="1"/>
    <col min="5411" max="5411" width="25.85546875" style="161" bestFit="1" customWidth="1"/>
    <col min="5412" max="5627" width="8.85546875" style="161"/>
    <col min="5628" max="5628" width="90.42578125" style="161" customWidth="1"/>
    <col min="5629" max="5649" width="11.5703125" style="161" customWidth="1"/>
    <col min="5650" max="5650" width="13.5703125" style="161" customWidth="1"/>
    <col min="5651" max="5651" width="11.5703125" style="161" customWidth="1"/>
    <col min="5652" max="5652" width="12.140625" style="161" customWidth="1"/>
    <col min="5653" max="5655" width="11.5703125" style="161" customWidth="1"/>
    <col min="5656" max="5656" width="12.28515625" style="161" customWidth="1"/>
    <col min="5657" max="5657" width="13.28515625" style="161" customWidth="1"/>
    <col min="5658" max="5658" width="16.5703125" style="161" customWidth="1"/>
    <col min="5659" max="5659" width="17.42578125" style="161" customWidth="1"/>
    <col min="5660" max="5660" width="14.7109375" style="161" customWidth="1"/>
    <col min="5661" max="5663" width="14.5703125" style="161" customWidth="1"/>
    <col min="5664" max="5664" width="20" style="161" bestFit="1" customWidth="1"/>
    <col min="5665" max="5665" width="20.85546875" style="161" customWidth="1"/>
    <col min="5666" max="5666" width="99" style="161" bestFit="1" customWidth="1"/>
    <col min="5667" max="5667" width="25.85546875" style="161" bestFit="1" customWidth="1"/>
    <col min="5668" max="5883" width="8.85546875" style="161"/>
    <col min="5884" max="5884" width="90.42578125" style="161" customWidth="1"/>
    <col min="5885" max="5905" width="11.5703125" style="161" customWidth="1"/>
    <col min="5906" max="5906" width="13.5703125" style="161" customWidth="1"/>
    <col min="5907" max="5907" width="11.5703125" style="161" customWidth="1"/>
    <col min="5908" max="5908" width="12.140625" style="161" customWidth="1"/>
    <col min="5909" max="5911" width="11.5703125" style="161" customWidth="1"/>
    <col min="5912" max="5912" width="12.28515625" style="161" customWidth="1"/>
    <col min="5913" max="5913" width="13.28515625" style="161" customWidth="1"/>
    <col min="5914" max="5914" width="16.5703125" style="161" customWidth="1"/>
    <col min="5915" max="5915" width="17.42578125" style="161" customWidth="1"/>
    <col min="5916" max="5916" width="14.7109375" style="161" customWidth="1"/>
    <col min="5917" max="5919" width="14.5703125" style="161" customWidth="1"/>
    <col min="5920" max="5920" width="20" style="161" bestFit="1" customWidth="1"/>
    <col min="5921" max="5921" width="20.85546875" style="161" customWidth="1"/>
    <col min="5922" max="5922" width="99" style="161" bestFit="1" customWidth="1"/>
    <col min="5923" max="5923" width="25.85546875" style="161" bestFit="1" customWidth="1"/>
    <col min="5924" max="6139" width="8.85546875" style="161"/>
    <col min="6140" max="6140" width="90.42578125" style="161" customWidth="1"/>
    <col min="6141" max="6161" width="11.5703125" style="161" customWidth="1"/>
    <col min="6162" max="6162" width="13.5703125" style="161" customWidth="1"/>
    <col min="6163" max="6163" width="11.5703125" style="161" customWidth="1"/>
    <col min="6164" max="6164" width="12.140625" style="161" customWidth="1"/>
    <col min="6165" max="6167" width="11.5703125" style="161" customWidth="1"/>
    <col min="6168" max="6168" width="12.28515625" style="161" customWidth="1"/>
    <col min="6169" max="6169" width="13.28515625" style="161" customWidth="1"/>
    <col min="6170" max="6170" width="16.5703125" style="161" customWidth="1"/>
    <col min="6171" max="6171" width="17.42578125" style="161" customWidth="1"/>
    <col min="6172" max="6172" width="14.7109375" style="161" customWidth="1"/>
    <col min="6173" max="6175" width="14.5703125" style="161" customWidth="1"/>
    <col min="6176" max="6176" width="20" style="161" bestFit="1" customWidth="1"/>
    <col min="6177" max="6177" width="20.85546875" style="161" customWidth="1"/>
    <col min="6178" max="6178" width="99" style="161" bestFit="1" customWidth="1"/>
    <col min="6179" max="6179" width="25.85546875" style="161" bestFit="1" customWidth="1"/>
    <col min="6180" max="6395" width="8.85546875" style="161"/>
    <col min="6396" max="6396" width="90.42578125" style="161" customWidth="1"/>
    <col min="6397" max="6417" width="11.5703125" style="161" customWidth="1"/>
    <col min="6418" max="6418" width="13.5703125" style="161" customWidth="1"/>
    <col min="6419" max="6419" width="11.5703125" style="161" customWidth="1"/>
    <col min="6420" max="6420" width="12.140625" style="161" customWidth="1"/>
    <col min="6421" max="6423" width="11.5703125" style="161" customWidth="1"/>
    <col min="6424" max="6424" width="12.28515625" style="161" customWidth="1"/>
    <col min="6425" max="6425" width="13.28515625" style="161" customWidth="1"/>
    <col min="6426" max="6426" width="16.5703125" style="161" customWidth="1"/>
    <col min="6427" max="6427" width="17.42578125" style="161" customWidth="1"/>
    <col min="6428" max="6428" width="14.7109375" style="161" customWidth="1"/>
    <col min="6429" max="6431" width="14.5703125" style="161" customWidth="1"/>
    <col min="6432" max="6432" width="20" style="161" bestFit="1" customWidth="1"/>
    <col min="6433" max="6433" width="20.85546875" style="161" customWidth="1"/>
    <col min="6434" max="6434" width="99" style="161" bestFit="1" customWidth="1"/>
    <col min="6435" max="6435" width="25.85546875" style="161" bestFit="1" customWidth="1"/>
    <col min="6436" max="6651" width="8.85546875" style="161"/>
    <col min="6652" max="6652" width="90.42578125" style="161" customWidth="1"/>
    <col min="6653" max="6673" width="11.5703125" style="161" customWidth="1"/>
    <col min="6674" max="6674" width="13.5703125" style="161" customWidth="1"/>
    <col min="6675" max="6675" width="11.5703125" style="161" customWidth="1"/>
    <col min="6676" max="6676" width="12.140625" style="161" customWidth="1"/>
    <col min="6677" max="6679" width="11.5703125" style="161" customWidth="1"/>
    <col min="6680" max="6680" width="12.28515625" style="161" customWidth="1"/>
    <col min="6681" max="6681" width="13.28515625" style="161" customWidth="1"/>
    <col min="6682" max="6682" width="16.5703125" style="161" customWidth="1"/>
    <col min="6683" max="6683" width="17.42578125" style="161" customWidth="1"/>
    <col min="6684" max="6684" width="14.7109375" style="161" customWidth="1"/>
    <col min="6685" max="6687" width="14.5703125" style="161" customWidth="1"/>
    <col min="6688" max="6688" width="20" style="161" bestFit="1" customWidth="1"/>
    <col min="6689" max="6689" width="20.85546875" style="161" customWidth="1"/>
    <col min="6690" max="6690" width="99" style="161" bestFit="1" customWidth="1"/>
    <col min="6691" max="6691" width="25.85546875" style="161" bestFit="1" customWidth="1"/>
    <col min="6692" max="6907" width="8.85546875" style="161"/>
    <col min="6908" max="6908" width="90.42578125" style="161" customWidth="1"/>
    <col min="6909" max="6929" width="11.5703125" style="161" customWidth="1"/>
    <col min="6930" max="6930" width="13.5703125" style="161" customWidth="1"/>
    <col min="6931" max="6931" width="11.5703125" style="161" customWidth="1"/>
    <col min="6932" max="6932" width="12.140625" style="161" customWidth="1"/>
    <col min="6933" max="6935" width="11.5703125" style="161" customWidth="1"/>
    <col min="6936" max="6936" width="12.28515625" style="161" customWidth="1"/>
    <col min="6937" max="6937" width="13.28515625" style="161" customWidth="1"/>
    <col min="6938" max="6938" width="16.5703125" style="161" customWidth="1"/>
    <col min="6939" max="6939" width="17.42578125" style="161" customWidth="1"/>
    <col min="6940" max="6940" width="14.7109375" style="161" customWidth="1"/>
    <col min="6941" max="6943" width="14.5703125" style="161" customWidth="1"/>
    <col min="6944" max="6944" width="20" style="161" bestFit="1" customWidth="1"/>
    <col min="6945" max="6945" width="20.85546875" style="161" customWidth="1"/>
    <col min="6946" max="6946" width="99" style="161" bestFit="1" customWidth="1"/>
    <col min="6947" max="6947" width="25.85546875" style="161" bestFit="1" customWidth="1"/>
    <col min="6948" max="7163" width="8.85546875" style="161"/>
    <col min="7164" max="7164" width="90.42578125" style="161" customWidth="1"/>
    <col min="7165" max="7185" width="11.5703125" style="161" customWidth="1"/>
    <col min="7186" max="7186" width="13.5703125" style="161" customWidth="1"/>
    <col min="7187" max="7187" width="11.5703125" style="161" customWidth="1"/>
    <col min="7188" max="7188" width="12.140625" style="161" customWidth="1"/>
    <col min="7189" max="7191" width="11.5703125" style="161" customWidth="1"/>
    <col min="7192" max="7192" width="12.28515625" style="161" customWidth="1"/>
    <col min="7193" max="7193" width="13.28515625" style="161" customWidth="1"/>
    <col min="7194" max="7194" width="16.5703125" style="161" customWidth="1"/>
    <col min="7195" max="7195" width="17.42578125" style="161" customWidth="1"/>
    <col min="7196" max="7196" width="14.7109375" style="161" customWidth="1"/>
    <col min="7197" max="7199" width="14.5703125" style="161" customWidth="1"/>
    <col min="7200" max="7200" width="20" style="161" bestFit="1" customWidth="1"/>
    <col min="7201" max="7201" width="20.85546875" style="161" customWidth="1"/>
    <col min="7202" max="7202" width="99" style="161" bestFit="1" customWidth="1"/>
    <col min="7203" max="7203" width="25.85546875" style="161" bestFit="1" customWidth="1"/>
    <col min="7204" max="7419" width="8.85546875" style="161"/>
    <col min="7420" max="7420" width="90.42578125" style="161" customWidth="1"/>
    <col min="7421" max="7441" width="11.5703125" style="161" customWidth="1"/>
    <col min="7442" max="7442" width="13.5703125" style="161" customWidth="1"/>
    <col min="7443" max="7443" width="11.5703125" style="161" customWidth="1"/>
    <col min="7444" max="7444" width="12.140625" style="161" customWidth="1"/>
    <col min="7445" max="7447" width="11.5703125" style="161" customWidth="1"/>
    <col min="7448" max="7448" width="12.28515625" style="161" customWidth="1"/>
    <col min="7449" max="7449" width="13.28515625" style="161" customWidth="1"/>
    <col min="7450" max="7450" width="16.5703125" style="161" customWidth="1"/>
    <col min="7451" max="7451" width="17.42578125" style="161" customWidth="1"/>
    <col min="7452" max="7452" width="14.7109375" style="161" customWidth="1"/>
    <col min="7453" max="7455" width="14.5703125" style="161" customWidth="1"/>
    <col min="7456" max="7456" width="20" style="161" bestFit="1" customWidth="1"/>
    <col min="7457" max="7457" width="20.85546875" style="161" customWidth="1"/>
    <col min="7458" max="7458" width="99" style="161" bestFit="1" customWidth="1"/>
    <col min="7459" max="7459" width="25.85546875" style="161" bestFit="1" customWidth="1"/>
    <col min="7460" max="7675" width="8.85546875" style="161"/>
    <col min="7676" max="7676" width="90.42578125" style="161" customWidth="1"/>
    <col min="7677" max="7697" width="11.5703125" style="161" customWidth="1"/>
    <col min="7698" max="7698" width="13.5703125" style="161" customWidth="1"/>
    <col min="7699" max="7699" width="11.5703125" style="161" customWidth="1"/>
    <col min="7700" max="7700" width="12.140625" style="161" customWidth="1"/>
    <col min="7701" max="7703" width="11.5703125" style="161" customWidth="1"/>
    <col min="7704" max="7704" width="12.28515625" style="161" customWidth="1"/>
    <col min="7705" max="7705" width="13.28515625" style="161" customWidth="1"/>
    <col min="7706" max="7706" width="16.5703125" style="161" customWidth="1"/>
    <col min="7707" max="7707" width="17.42578125" style="161" customWidth="1"/>
    <col min="7708" max="7708" width="14.7109375" style="161" customWidth="1"/>
    <col min="7709" max="7711" width="14.5703125" style="161" customWidth="1"/>
    <col min="7712" max="7712" width="20" style="161" bestFit="1" customWidth="1"/>
    <col min="7713" max="7713" width="20.85546875" style="161" customWidth="1"/>
    <col min="7714" max="7714" width="99" style="161" bestFit="1" customWidth="1"/>
    <col min="7715" max="7715" width="25.85546875" style="161" bestFit="1" customWidth="1"/>
    <col min="7716" max="7931" width="8.85546875" style="161"/>
    <col min="7932" max="7932" width="90.42578125" style="161" customWidth="1"/>
    <col min="7933" max="7953" width="11.5703125" style="161" customWidth="1"/>
    <col min="7954" max="7954" width="13.5703125" style="161" customWidth="1"/>
    <col min="7955" max="7955" width="11.5703125" style="161" customWidth="1"/>
    <col min="7956" max="7956" width="12.140625" style="161" customWidth="1"/>
    <col min="7957" max="7959" width="11.5703125" style="161" customWidth="1"/>
    <col min="7960" max="7960" width="12.28515625" style="161" customWidth="1"/>
    <col min="7961" max="7961" width="13.28515625" style="161" customWidth="1"/>
    <col min="7962" max="7962" width="16.5703125" style="161" customWidth="1"/>
    <col min="7963" max="7963" width="17.42578125" style="161" customWidth="1"/>
    <col min="7964" max="7964" width="14.7109375" style="161" customWidth="1"/>
    <col min="7965" max="7967" width="14.5703125" style="161" customWidth="1"/>
    <col min="7968" max="7968" width="20" style="161" bestFit="1" customWidth="1"/>
    <col min="7969" max="7969" width="20.85546875" style="161" customWidth="1"/>
    <col min="7970" max="7970" width="99" style="161" bestFit="1" customWidth="1"/>
    <col min="7971" max="7971" width="25.85546875" style="161" bestFit="1" customWidth="1"/>
    <col min="7972" max="8187" width="8.85546875" style="161"/>
    <col min="8188" max="8188" width="90.42578125" style="161" customWidth="1"/>
    <col min="8189" max="8209" width="11.5703125" style="161" customWidth="1"/>
    <col min="8210" max="8210" width="13.5703125" style="161" customWidth="1"/>
    <col min="8211" max="8211" width="11.5703125" style="161" customWidth="1"/>
    <col min="8212" max="8212" width="12.140625" style="161" customWidth="1"/>
    <col min="8213" max="8215" width="11.5703125" style="161" customWidth="1"/>
    <col min="8216" max="8216" width="12.28515625" style="161" customWidth="1"/>
    <col min="8217" max="8217" width="13.28515625" style="161" customWidth="1"/>
    <col min="8218" max="8218" width="16.5703125" style="161" customWidth="1"/>
    <col min="8219" max="8219" width="17.42578125" style="161" customWidth="1"/>
    <col min="8220" max="8220" width="14.7109375" style="161" customWidth="1"/>
    <col min="8221" max="8223" width="14.5703125" style="161" customWidth="1"/>
    <col min="8224" max="8224" width="20" style="161" bestFit="1" customWidth="1"/>
    <col min="8225" max="8225" width="20.85546875" style="161" customWidth="1"/>
    <col min="8226" max="8226" width="99" style="161" bestFit="1" customWidth="1"/>
    <col min="8227" max="8227" width="25.85546875" style="161" bestFit="1" customWidth="1"/>
    <col min="8228" max="8443" width="8.85546875" style="161"/>
    <col min="8444" max="8444" width="90.42578125" style="161" customWidth="1"/>
    <col min="8445" max="8465" width="11.5703125" style="161" customWidth="1"/>
    <col min="8466" max="8466" width="13.5703125" style="161" customWidth="1"/>
    <col min="8467" max="8467" width="11.5703125" style="161" customWidth="1"/>
    <col min="8468" max="8468" width="12.140625" style="161" customWidth="1"/>
    <col min="8469" max="8471" width="11.5703125" style="161" customWidth="1"/>
    <col min="8472" max="8472" width="12.28515625" style="161" customWidth="1"/>
    <col min="8473" max="8473" width="13.28515625" style="161" customWidth="1"/>
    <col min="8474" max="8474" width="16.5703125" style="161" customWidth="1"/>
    <col min="8475" max="8475" width="17.42578125" style="161" customWidth="1"/>
    <col min="8476" max="8476" width="14.7109375" style="161" customWidth="1"/>
    <col min="8477" max="8479" width="14.5703125" style="161" customWidth="1"/>
    <col min="8480" max="8480" width="20" style="161" bestFit="1" customWidth="1"/>
    <col min="8481" max="8481" width="20.85546875" style="161" customWidth="1"/>
    <col min="8482" max="8482" width="99" style="161" bestFit="1" customWidth="1"/>
    <col min="8483" max="8483" width="25.85546875" style="161" bestFit="1" customWidth="1"/>
    <col min="8484" max="8699" width="8.85546875" style="161"/>
    <col min="8700" max="8700" width="90.42578125" style="161" customWidth="1"/>
    <col min="8701" max="8721" width="11.5703125" style="161" customWidth="1"/>
    <col min="8722" max="8722" width="13.5703125" style="161" customWidth="1"/>
    <col min="8723" max="8723" width="11.5703125" style="161" customWidth="1"/>
    <col min="8724" max="8724" width="12.140625" style="161" customWidth="1"/>
    <col min="8725" max="8727" width="11.5703125" style="161" customWidth="1"/>
    <col min="8728" max="8728" width="12.28515625" style="161" customWidth="1"/>
    <col min="8729" max="8729" width="13.28515625" style="161" customWidth="1"/>
    <col min="8730" max="8730" width="16.5703125" style="161" customWidth="1"/>
    <col min="8731" max="8731" width="17.42578125" style="161" customWidth="1"/>
    <col min="8732" max="8732" width="14.7109375" style="161" customWidth="1"/>
    <col min="8733" max="8735" width="14.5703125" style="161" customWidth="1"/>
    <col min="8736" max="8736" width="20" style="161" bestFit="1" customWidth="1"/>
    <col min="8737" max="8737" width="20.85546875" style="161" customWidth="1"/>
    <col min="8738" max="8738" width="99" style="161" bestFit="1" customWidth="1"/>
    <col min="8739" max="8739" width="25.85546875" style="161" bestFit="1" customWidth="1"/>
    <col min="8740" max="8955" width="8.85546875" style="161"/>
    <col min="8956" max="8956" width="90.42578125" style="161" customWidth="1"/>
    <col min="8957" max="8977" width="11.5703125" style="161" customWidth="1"/>
    <col min="8978" max="8978" width="13.5703125" style="161" customWidth="1"/>
    <col min="8979" max="8979" width="11.5703125" style="161" customWidth="1"/>
    <col min="8980" max="8980" width="12.140625" style="161" customWidth="1"/>
    <col min="8981" max="8983" width="11.5703125" style="161" customWidth="1"/>
    <col min="8984" max="8984" width="12.28515625" style="161" customWidth="1"/>
    <col min="8985" max="8985" width="13.28515625" style="161" customWidth="1"/>
    <col min="8986" max="8986" width="16.5703125" style="161" customWidth="1"/>
    <col min="8987" max="8987" width="17.42578125" style="161" customWidth="1"/>
    <col min="8988" max="8988" width="14.7109375" style="161" customWidth="1"/>
    <col min="8989" max="8991" width="14.5703125" style="161" customWidth="1"/>
    <col min="8992" max="8992" width="20" style="161" bestFit="1" customWidth="1"/>
    <col min="8993" max="8993" width="20.85546875" style="161" customWidth="1"/>
    <col min="8994" max="8994" width="99" style="161" bestFit="1" customWidth="1"/>
    <col min="8995" max="8995" width="25.85546875" style="161" bestFit="1" customWidth="1"/>
    <col min="8996" max="9211" width="8.85546875" style="161"/>
    <col min="9212" max="9212" width="90.42578125" style="161" customWidth="1"/>
    <col min="9213" max="9233" width="11.5703125" style="161" customWidth="1"/>
    <col min="9234" max="9234" width="13.5703125" style="161" customWidth="1"/>
    <col min="9235" max="9235" width="11.5703125" style="161" customWidth="1"/>
    <col min="9236" max="9236" width="12.140625" style="161" customWidth="1"/>
    <col min="9237" max="9239" width="11.5703125" style="161" customWidth="1"/>
    <col min="9240" max="9240" width="12.28515625" style="161" customWidth="1"/>
    <col min="9241" max="9241" width="13.28515625" style="161" customWidth="1"/>
    <col min="9242" max="9242" width="16.5703125" style="161" customWidth="1"/>
    <col min="9243" max="9243" width="17.42578125" style="161" customWidth="1"/>
    <col min="9244" max="9244" width="14.7109375" style="161" customWidth="1"/>
    <col min="9245" max="9247" width="14.5703125" style="161" customWidth="1"/>
    <col min="9248" max="9248" width="20" style="161" bestFit="1" customWidth="1"/>
    <col min="9249" max="9249" width="20.85546875" style="161" customWidth="1"/>
    <col min="9250" max="9250" width="99" style="161" bestFit="1" customWidth="1"/>
    <col min="9251" max="9251" width="25.85546875" style="161" bestFit="1" customWidth="1"/>
    <col min="9252" max="9467" width="8.85546875" style="161"/>
    <col min="9468" max="9468" width="90.42578125" style="161" customWidth="1"/>
    <col min="9469" max="9489" width="11.5703125" style="161" customWidth="1"/>
    <col min="9490" max="9490" width="13.5703125" style="161" customWidth="1"/>
    <col min="9491" max="9491" width="11.5703125" style="161" customWidth="1"/>
    <col min="9492" max="9492" width="12.140625" style="161" customWidth="1"/>
    <col min="9493" max="9495" width="11.5703125" style="161" customWidth="1"/>
    <col min="9496" max="9496" width="12.28515625" style="161" customWidth="1"/>
    <col min="9497" max="9497" width="13.28515625" style="161" customWidth="1"/>
    <col min="9498" max="9498" width="16.5703125" style="161" customWidth="1"/>
    <col min="9499" max="9499" width="17.42578125" style="161" customWidth="1"/>
    <col min="9500" max="9500" width="14.7109375" style="161" customWidth="1"/>
    <col min="9501" max="9503" width="14.5703125" style="161" customWidth="1"/>
    <col min="9504" max="9504" width="20" style="161" bestFit="1" customWidth="1"/>
    <col min="9505" max="9505" width="20.85546875" style="161" customWidth="1"/>
    <col min="9506" max="9506" width="99" style="161" bestFit="1" customWidth="1"/>
    <col min="9507" max="9507" width="25.85546875" style="161" bestFit="1" customWidth="1"/>
    <col min="9508" max="9723" width="8.85546875" style="161"/>
    <col min="9724" max="9724" width="90.42578125" style="161" customWidth="1"/>
    <col min="9725" max="9745" width="11.5703125" style="161" customWidth="1"/>
    <col min="9746" max="9746" width="13.5703125" style="161" customWidth="1"/>
    <col min="9747" max="9747" width="11.5703125" style="161" customWidth="1"/>
    <col min="9748" max="9748" width="12.140625" style="161" customWidth="1"/>
    <col min="9749" max="9751" width="11.5703125" style="161" customWidth="1"/>
    <col min="9752" max="9752" width="12.28515625" style="161" customWidth="1"/>
    <col min="9753" max="9753" width="13.28515625" style="161" customWidth="1"/>
    <col min="9754" max="9754" width="16.5703125" style="161" customWidth="1"/>
    <col min="9755" max="9755" width="17.42578125" style="161" customWidth="1"/>
    <col min="9756" max="9756" width="14.7109375" style="161" customWidth="1"/>
    <col min="9757" max="9759" width="14.5703125" style="161" customWidth="1"/>
    <col min="9760" max="9760" width="20" style="161" bestFit="1" customWidth="1"/>
    <col min="9761" max="9761" width="20.85546875" style="161" customWidth="1"/>
    <col min="9762" max="9762" width="99" style="161" bestFit="1" customWidth="1"/>
    <col min="9763" max="9763" width="25.85546875" style="161" bestFit="1" customWidth="1"/>
    <col min="9764" max="9979" width="8.85546875" style="161"/>
    <col min="9980" max="9980" width="90.42578125" style="161" customWidth="1"/>
    <col min="9981" max="10001" width="11.5703125" style="161" customWidth="1"/>
    <col min="10002" max="10002" width="13.5703125" style="161" customWidth="1"/>
    <col min="10003" max="10003" width="11.5703125" style="161" customWidth="1"/>
    <col min="10004" max="10004" width="12.140625" style="161" customWidth="1"/>
    <col min="10005" max="10007" width="11.5703125" style="161" customWidth="1"/>
    <col min="10008" max="10008" width="12.28515625" style="161" customWidth="1"/>
    <col min="10009" max="10009" width="13.28515625" style="161" customWidth="1"/>
    <col min="10010" max="10010" width="16.5703125" style="161" customWidth="1"/>
    <col min="10011" max="10011" width="17.42578125" style="161" customWidth="1"/>
    <col min="10012" max="10012" width="14.7109375" style="161" customWidth="1"/>
    <col min="10013" max="10015" width="14.5703125" style="161" customWidth="1"/>
    <col min="10016" max="10016" width="20" style="161" bestFit="1" customWidth="1"/>
    <col min="10017" max="10017" width="20.85546875" style="161" customWidth="1"/>
    <col min="10018" max="10018" width="99" style="161" bestFit="1" customWidth="1"/>
    <col min="10019" max="10019" width="25.85546875" style="161" bestFit="1" customWidth="1"/>
    <col min="10020" max="10235" width="8.85546875" style="161"/>
    <col min="10236" max="10236" width="90.42578125" style="161" customWidth="1"/>
    <col min="10237" max="10257" width="11.5703125" style="161" customWidth="1"/>
    <col min="10258" max="10258" width="13.5703125" style="161" customWidth="1"/>
    <col min="10259" max="10259" width="11.5703125" style="161" customWidth="1"/>
    <col min="10260" max="10260" width="12.140625" style="161" customWidth="1"/>
    <col min="10261" max="10263" width="11.5703125" style="161" customWidth="1"/>
    <col min="10264" max="10264" width="12.28515625" style="161" customWidth="1"/>
    <col min="10265" max="10265" width="13.28515625" style="161" customWidth="1"/>
    <col min="10266" max="10266" width="16.5703125" style="161" customWidth="1"/>
    <col min="10267" max="10267" width="17.42578125" style="161" customWidth="1"/>
    <col min="10268" max="10268" width="14.7109375" style="161" customWidth="1"/>
    <col min="10269" max="10271" width="14.5703125" style="161" customWidth="1"/>
    <col min="10272" max="10272" width="20" style="161" bestFit="1" customWidth="1"/>
    <col min="10273" max="10273" width="20.85546875" style="161" customWidth="1"/>
    <col min="10274" max="10274" width="99" style="161" bestFit="1" customWidth="1"/>
    <col min="10275" max="10275" width="25.85546875" style="161" bestFit="1" customWidth="1"/>
    <col min="10276" max="10491" width="8.85546875" style="161"/>
    <col min="10492" max="10492" width="90.42578125" style="161" customWidth="1"/>
    <col min="10493" max="10513" width="11.5703125" style="161" customWidth="1"/>
    <col min="10514" max="10514" width="13.5703125" style="161" customWidth="1"/>
    <col min="10515" max="10515" width="11.5703125" style="161" customWidth="1"/>
    <col min="10516" max="10516" width="12.140625" style="161" customWidth="1"/>
    <col min="10517" max="10519" width="11.5703125" style="161" customWidth="1"/>
    <col min="10520" max="10520" width="12.28515625" style="161" customWidth="1"/>
    <col min="10521" max="10521" width="13.28515625" style="161" customWidth="1"/>
    <col min="10522" max="10522" width="16.5703125" style="161" customWidth="1"/>
    <col min="10523" max="10523" width="17.42578125" style="161" customWidth="1"/>
    <col min="10524" max="10524" width="14.7109375" style="161" customWidth="1"/>
    <col min="10525" max="10527" width="14.5703125" style="161" customWidth="1"/>
    <col min="10528" max="10528" width="20" style="161" bestFit="1" customWidth="1"/>
    <col min="10529" max="10529" width="20.85546875" style="161" customWidth="1"/>
    <col min="10530" max="10530" width="99" style="161" bestFit="1" customWidth="1"/>
    <col min="10531" max="10531" width="25.85546875" style="161" bestFit="1" customWidth="1"/>
    <col min="10532" max="10747" width="8.85546875" style="161"/>
    <col min="10748" max="10748" width="90.42578125" style="161" customWidth="1"/>
    <col min="10749" max="10769" width="11.5703125" style="161" customWidth="1"/>
    <col min="10770" max="10770" width="13.5703125" style="161" customWidth="1"/>
    <col min="10771" max="10771" width="11.5703125" style="161" customWidth="1"/>
    <col min="10772" max="10772" width="12.140625" style="161" customWidth="1"/>
    <col min="10773" max="10775" width="11.5703125" style="161" customWidth="1"/>
    <col min="10776" max="10776" width="12.28515625" style="161" customWidth="1"/>
    <col min="10777" max="10777" width="13.28515625" style="161" customWidth="1"/>
    <col min="10778" max="10778" width="16.5703125" style="161" customWidth="1"/>
    <col min="10779" max="10779" width="17.42578125" style="161" customWidth="1"/>
    <col min="10780" max="10780" width="14.7109375" style="161" customWidth="1"/>
    <col min="10781" max="10783" width="14.5703125" style="161" customWidth="1"/>
    <col min="10784" max="10784" width="20" style="161" bestFit="1" customWidth="1"/>
    <col min="10785" max="10785" width="20.85546875" style="161" customWidth="1"/>
    <col min="10786" max="10786" width="99" style="161" bestFit="1" customWidth="1"/>
    <col min="10787" max="10787" width="25.85546875" style="161" bestFit="1" customWidth="1"/>
    <col min="10788" max="11003" width="8.85546875" style="161"/>
    <col min="11004" max="11004" width="90.42578125" style="161" customWidth="1"/>
    <col min="11005" max="11025" width="11.5703125" style="161" customWidth="1"/>
    <col min="11026" max="11026" width="13.5703125" style="161" customWidth="1"/>
    <col min="11027" max="11027" width="11.5703125" style="161" customWidth="1"/>
    <col min="11028" max="11028" width="12.140625" style="161" customWidth="1"/>
    <col min="11029" max="11031" width="11.5703125" style="161" customWidth="1"/>
    <col min="11032" max="11032" width="12.28515625" style="161" customWidth="1"/>
    <col min="11033" max="11033" width="13.28515625" style="161" customWidth="1"/>
    <col min="11034" max="11034" width="16.5703125" style="161" customWidth="1"/>
    <col min="11035" max="11035" width="17.42578125" style="161" customWidth="1"/>
    <col min="11036" max="11036" width="14.7109375" style="161" customWidth="1"/>
    <col min="11037" max="11039" width="14.5703125" style="161" customWidth="1"/>
    <col min="11040" max="11040" width="20" style="161" bestFit="1" customWidth="1"/>
    <col min="11041" max="11041" width="20.85546875" style="161" customWidth="1"/>
    <col min="11042" max="11042" width="99" style="161" bestFit="1" customWidth="1"/>
    <col min="11043" max="11043" width="25.85546875" style="161" bestFit="1" customWidth="1"/>
    <col min="11044" max="11259" width="8.85546875" style="161"/>
    <col min="11260" max="11260" width="90.42578125" style="161" customWidth="1"/>
    <col min="11261" max="11281" width="11.5703125" style="161" customWidth="1"/>
    <col min="11282" max="11282" width="13.5703125" style="161" customWidth="1"/>
    <col min="11283" max="11283" width="11.5703125" style="161" customWidth="1"/>
    <col min="11284" max="11284" width="12.140625" style="161" customWidth="1"/>
    <col min="11285" max="11287" width="11.5703125" style="161" customWidth="1"/>
    <col min="11288" max="11288" width="12.28515625" style="161" customWidth="1"/>
    <col min="11289" max="11289" width="13.28515625" style="161" customWidth="1"/>
    <col min="11290" max="11290" width="16.5703125" style="161" customWidth="1"/>
    <col min="11291" max="11291" width="17.42578125" style="161" customWidth="1"/>
    <col min="11292" max="11292" width="14.7109375" style="161" customWidth="1"/>
    <col min="11293" max="11295" width="14.5703125" style="161" customWidth="1"/>
    <col min="11296" max="11296" width="20" style="161" bestFit="1" customWidth="1"/>
    <col min="11297" max="11297" width="20.85546875" style="161" customWidth="1"/>
    <col min="11298" max="11298" width="99" style="161" bestFit="1" customWidth="1"/>
    <col min="11299" max="11299" width="25.85546875" style="161" bestFit="1" customWidth="1"/>
    <col min="11300" max="11515" width="8.85546875" style="161"/>
    <col min="11516" max="11516" width="90.42578125" style="161" customWidth="1"/>
    <col min="11517" max="11537" width="11.5703125" style="161" customWidth="1"/>
    <col min="11538" max="11538" width="13.5703125" style="161" customWidth="1"/>
    <col min="11539" max="11539" width="11.5703125" style="161" customWidth="1"/>
    <col min="11540" max="11540" width="12.140625" style="161" customWidth="1"/>
    <col min="11541" max="11543" width="11.5703125" style="161" customWidth="1"/>
    <col min="11544" max="11544" width="12.28515625" style="161" customWidth="1"/>
    <col min="11545" max="11545" width="13.28515625" style="161" customWidth="1"/>
    <col min="11546" max="11546" width="16.5703125" style="161" customWidth="1"/>
    <col min="11547" max="11547" width="17.42578125" style="161" customWidth="1"/>
    <col min="11548" max="11548" width="14.7109375" style="161" customWidth="1"/>
    <col min="11549" max="11551" width="14.5703125" style="161" customWidth="1"/>
    <col min="11552" max="11552" width="20" style="161" bestFit="1" customWidth="1"/>
    <col min="11553" max="11553" width="20.85546875" style="161" customWidth="1"/>
    <col min="11554" max="11554" width="99" style="161" bestFit="1" customWidth="1"/>
    <col min="11555" max="11555" width="25.85546875" style="161" bestFit="1" customWidth="1"/>
    <col min="11556" max="11771" width="8.85546875" style="161"/>
    <col min="11772" max="11772" width="90.42578125" style="161" customWidth="1"/>
    <col min="11773" max="11793" width="11.5703125" style="161" customWidth="1"/>
    <col min="11794" max="11794" width="13.5703125" style="161" customWidth="1"/>
    <col min="11795" max="11795" width="11.5703125" style="161" customWidth="1"/>
    <col min="11796" max="11796" width="12.140625" style="161" customWidth="1"/>
    <col min="11797" max="11799" width="11.5703125" style="161" customWidth="1"/>
    <col min="11800" max="11800" width="12.28515625" style="161" customWidth="1"/>
    <col min="11801" max="11801" width="13.28515625" style="161" customWidth="1"/>
    <col min="11802" max="11802" width="16.5703125" style="161" customWidth="1"/>
    <col min="11803" max="11803" width="17.42578125" style="161" customWidth="1"/>
    <col min="11804" max="11804" width="14.7109375" style="161" customWidth="1"/>
    <col min="11805" max="11807" width="14.5703125" style="161" customWidth="1"/>
    <col min="11808" max="11808" width="20" style="161" bestFit="1" customWidth="1"/>
    <col min="11809" max="11809" width="20.85546875" style="161" customWidth="1"/>
    <col min="11810" max="11810" width="99" style="161" bestFit="1" customWidth="1"/>
    <col min="11811" max="11811" width="25.85546875" style="161" bestFit="1" customWidth="1"/>
    <col min="11812" max="12027" width="8.85546875" style="161"/>
    <col min="12028" max="12028" width="90.42578125" style="161" customWidth="1"/>
    <col min="12029" max="12049" width="11.5703125" style="161" customWidth="1"/>
    <col min="12050" max="12050" width="13.5703125" style="161" customWidth="1"/>
    <col min="12051" max="12051" width="11.5703125" style="161" customWidth="1"/>
    <col min="12052" max="12052" width="12.140625" style="161" customWidth="1"/>
    <col min="12053" max="12055" width="11.5703125" style="161" customWidth="1"/>
    <col min="12056" max="12056" width="12.28515625" style="161" customWidth="1"/>
    <col min="12057" max="12057" width="13.28515625" style="161" customWidth="1"/>
    <col min="12058" max="12058" width="16.5703125" style="161" customWidth="1"/>
    <col min="12059" max="12059" width="17.42578125" style="161" customWidth="1"/>
    <col min="12060" max="12060" width="14.7109375" style="161" customWidth="1"/>
    <col min="12061" max="12063" width="14.5703125" style="161" customWidth="1"/>
    <col min="12064" max="12064" width="20" style="161" bestFit="1" customWidth="1"/>
    <col min="12065" max="12065" width="20.85546875" style="161" customWidth="1"/>
    <col min="12066" max="12066" width="99" style="161" bestFit="1" customWidth="1"/>
    <col min="12067" max="12067" width="25.85546875" style="161" bestFit="1" customWidth="1"/>
    <col min="12068" max="12283" width="8.85546875" style="161"/>
    <col min="12284" max="12284" width="90.42578125" style="161" customWidth="1"/>
    <col min="12285" max="12305" width="11.5703125" style="161" customWidth="1"/>
    <col min="12306" max="12306" width="13.5703125" style="161" customWidth="1"/>
    <col min="12307" max="12307" width="11.5703125" style="161" customWidth="1"/>
    <col min="12308" max="12308" width="12.140625" style="161" customWidth="1"/>
    <col min="12309" max="12311" width="11.5703125" style="161" customWidth="1"/>
    <col min="12312" max="12312" width="12.28515625" style="161" customWidth="1"/>
    <col min="12313" max="12313" width="13.28515625" style="161" customWidth="1"/>
    <col min="12314" max="12314" width="16.5703125" style="161" customWidth="1"/>
    <col min="12315" max="12315" width="17.42578125" style="161" customWidth="1"/>
    <col min="12316" max="12316" width="14.7109375" style="161" customWidth="1"/>
    <col min="12317" max="12319" width="14.5703125" style="161" customWidth="1"/>
    <col min="12320" max="12320" width="20" style="161" bestFit="1" customWidth="1"/>
    <col min="12321" max="12321" width="20.85546875" style="161" customWidth="1"/>
    <col min="12322" max="12322" width="99" style="161" bestFit="1" customWidth="1"/>
    <col min="12323" max="12323" width="25.85546875" style="161" bestFit="1" customWidth="1"/>
    <col min="12324" max="12539" width="8.85546875" style="161"/>
    <col min="12540" max="12540" width="90.42578125" style="161" customWidth="1"/>
    <col min="12541" max="12561" width="11.5703125" style="161" customWidth="1"/>
    <col min="12562" max="12562" width="13.5703125" style="161" customWidth="1"/>
    <col min="12563" max="12563" width="11.5703125" style="161" customWidth="1"/>
    <col min="12564" max="12564" width="12.140625" style="161" customWidth="1"/>
    <col min="12565" max="12567" width="11.5703125" style="161" customWidth="1"/>
    <col min="12568" max="12568" width="12.28515625" style="161" customWidth="1"/>
    <col min="12569" max="12569" width="13.28515625" style="161" customWidth="1"/>
    <col min="12570" max="12570" width="16.5703125" style="161" customWidth="1"/>
    <col min="12571" max="12571" width="17.42578125" style="161" customWidth="1"/>
    <col min="12572" max="12572" width="14.7109375" style="161" customWidth="1"/>
    <col min="12573" max="12575" width="14.5703125" style="161" customWidth="1"/>
    <col min="12576" max="12576" width="20" style="161" bestFit="1" customWidth="1"/>
    <col min="12577" max="12577" width="20.85546875" style="161" customWidth="1"/>
    <col min="12578" max="12578" width="99" style="161" bestFit="1" customWidth="1"/>
    <col min="12579" max="12579" width="25.85546875" style="161" bestFit="1" customWidth="1"/>
    <col min="12580" max="12795" width="8.85546875" style="161"/>
    <col min="12796" max="12796" width="90.42578125" style="161" customWidth="1"/>
    <col min="12797" max="12817" width="11.5703125" style="161" customWidth="1"/>
    <col min="12818" max="12818" width="13.5703125" style="161" customWidth="1"/>
    <col min="12819" max="12819" width="11.5703125" style="161" customWidth="1"/>
    <col min="12820" max="12820" width="12.140625" style="161" customWidth="1"/>
    <col min="12821" max="12823" width="11.5703125" style="161" customWidth="1"/>
    <col min="12824" max="12824" width="12.28515625" style="161" customWidth="1"/>
    <col min="12825" max="12825" width="13.28515625" style="161" customWidth="1"/>
    <col min="12826" max="12826" width="16.5703125" style="161" customWidth="1"/>
    <col min="12827" max="12827" width="17.42578125" style="161" customWidth="1"/>
    <col min="12828" max="12828" width="14.7109375" style="161" customWidth="1"/>
    <col min="12829" max="12831" width="14.5703125" style="161" customWidth="1"/>
    <col min="12832" max="12832" width="20" style="161" bestFit="1" customWidth="1"/>
    <col min="12833" max="12833" width="20.85546875" style="161" customWidth="1"/>
    <col min="12834" max="12834" width="99" style="161" bestFit="1" customWidth="1"/>
    <col min="12835" max="12835" width="25.85546875" style="161" bestFit="1" customWidth="1"/>
    <col min="12836" max="13051" width="8.85546875" style="161"/>
    <col min="13052" max="13052" width="90.42578125" style="161" customWidth="1"/>
    <col min="13053" max="13073" width="11.5703125" style="161" customWidth="1"/>
    <col min="13074" max="13074" width="13.5703125" style="161" customWidth="1"/>
    <col min="13075" max="13075" width="11.5703125" style="161" customWidth="1"/>
    <col min="13076" max="13076" width="12.140625" style="161" customWidth="1"/>
    <col min="13077" max="13079" width="11.5703125" style="161" customWidth="1"/>
    <col min="13080" max="13080" width="12.28515625" style="161" customWidth="1"/>
    <col min="13081" max="13081" width="13.28515625" style="161" customWidth="1"/>
    <col min="13082" max="13082" width="16.5703125" style="161" customWidth="1"/>
    <col min="13083" max="13083" width="17.42578125" style="161" customWidth="1"/>
    <col min="13084" max="13084" width="14.7109375" style="161" customWidth="1"/>
    <col min="13085" max="13087" width="14.5703125" style="161" customWidth="1"/>
    <col min="13088" max="13088" width="20" style="161" bestFit="1" customWidth="1"/>
    <col min="13089" max="13089" width="20.85546875" style="161" customWidth="1"/>
    <col min="13090" max="13090" width="99" style="161" bestFit="1" customWidth="1"/>
    <col min="13091" max="13091" width="25.85546875" style="161" bestFit="1" customWidth="1"/>
    <col min="13092" max="13307" width="8.85546875" style="161"/>
    <col min="13308" max="13308" width="90.42578125" style="161" customWidth="1"/>
    <col min="13309" max="13329" width="11.5703125" style="161" customWidth="1"/>
    <col min="13330" max="13330" width="13.5703125" style="161" customWidth="1"/>
    <col min="13331" max="13331" width="11.5703125" style="161" customWidth="1"/>
    <col min="13332" max="13332" width="12.140625" style="161" customWidth="1"/>
    <col min="13333" max="13335" width="11.5703125" style="161" customWidth="1"/>
    <col min="13336" max="13336" width="12.28515625" style="161" customWidth="1"/>
    <col min="13337" max="13337" width="13.28515625" style="161" customWidth="1"/>
    <col min="13338" max="13338" width="16.5703125" style="161" customWidth="1"/>
    <col min="13339" max="13339" width="17.42578125" style="161" customWidth="1"/>
    <col min="13340" max="13340" width="14.7109375" style="161" customWidth="1"/>
    <col min="13341" max="13343" width="14.5703125" style="161" customWidth="1"/>
    <col min="13344" max="13344" width="20" style="161" bestFit="1" customWidth="1"/>
    <col min="13345" max="13345" width="20.85546875" style="161" customWidth="1"/>
    <col min="13346" max="13346" width="99" style="161" bestFit="1" customWidth="1"/>
    <col min="13347" max="13347" width="25.85546875" style="161" bestFit="1" customWidth="1"/>
    <col min="13348" max="13563" width="8.85546875" style="161"/>
    <col min="13564" max="13564" width="90.42578125" style="161" customWidth="1"/>
    <col min="13565" max="13585" width="11.5703125" style="161" customWidth="1"/>
    <col min="13586" max="13586" width="13.5703125" style="161" customWidth="1"/>
    <col min="13587" max="13587" width="11.5703125" style="161" customWidth="1"/>
    <col min="13588" max="13588" width="12.140625" style="161" customWidth="1"/>
    <col min="13589" max="13591" width="11.5703125" style="161" customWidth="1"/>
    <col min="13592" max="13592" width="12.28515625" style="161" customWidth="1"/>
    <col min="13593" max="13593" width="13.28515625" style="161" customWidth="1"/>
    <col min="13594" max="13594" width="16.5703125" style="161" customWidth="1"/>
    <col min="13595" max="13595" width="17.42578125" style="161" customWidth="1"/>
    <col min="13596" max="13596" width="14.7109375" style="161" customWidth="1"/>
    <col min="13597" max="13599" width="14.5703125" style="161" customWidth="1"/>
    <col min="13600" max="13600" width="20" style="161" bestFit="1" customWidth="1"/>
    <col min="13601" max="13601" width="20.85546875" style="161" customWidth="1"/>
    <col min="13602" max="13602" width="99" style="161" bestFit="1" customWidth="1"/>
    <col min="13603" max="13603" width="25.85546875" style="161" bestFit="1" customWidth="1"/>
    <col min="13604" max="13819" width="8.85546875" style="161"/>
    <col min="13820" max="13820" width="90.42578125" style="161" customWidth="1"/>
    <col min="13821" max="13841" width="11.5703125" style="161" customWidth="1"/>
    <col min="13842" max="13842" width="13.5703125" style="161" customWidth="1"/>
    <col min="13843" max="13843" width="11.5703125" style="161" customWidth="1"/>
    <col min="13844" max="13844" width="12.140625" style="161" customWidth="1"/>
    <col min="13845" max="13847" width="11.5703125" style="161" customWidth="1"/>
    <col min="13848" max="13848" width="12.28515625" style="161" customWidth="1"/>
    <col min="13849" max="13849" width="13.28515625" style="161" customWidth="1"/>
    <col min="13850" max="13850" width="16.5703125" style="161" customWidth="1"/>
    <col min="13851" max="13851" width="17.42578125" style="161" customWidth="1"/>
    <col min="13852" max="13852" width="14.7109375" style="161" customWidth="1"/>
    <col min="13853" max="13855" width="14.5703125" style="161" customWidth="1"/>
    <col min="13856" max="13856" width="20" style="161" bestFit="1" customWidth="1"/>
    <col min="13857" max="13857" width="20.85546875" style="161" customWidth="1"/>
    <col min="13858" max="13858" width="99" style="161" bestFit="1" customWidth="1"/>
    <col min="13859" max="13859" width="25.85546875" style="161" bestFit="1" customWidth="1"/>
    <col min="13860" max="14075" width="8.85546875" style="161"/>
    <col min="14076" max="14076" width="90.42578125" style="161" customWidth="1"/>
    <col min="14077" max="14097" width="11.5703125" style="161" customWidth="1"/>
    <col min="14098" max="14098" width="13.5703125" style="161" customWidth="1"/>
    <col min="14099" max="14099" width="11.5703125" style="161" customWidth="1"/>
    <col min="14100" max="14100" width="12.140625" style="161" customWidth="1"/>
    <col min="14101" max="14103" width="11.5703125" style="161" customWidth="1"/>
    <col min="14104" max="14104" width="12.28515625" style="161" customWidth="1"/>
    <col min="14105" max="14105" width="13.28515625" style="161" customWidth="1"/>
    <col min="14106" max="14106" width="16.5703125" style="161" customWidth="1"/>
    <col min="14107" max="14107" width="17.42578125" style="161" customWidth="1"/>
    <col min="14108" max="14108" width="14.7109375" style="161" customWidth="1"/>
    <col min="14109" max="14111" width="14.5703125" style="161" customWidth="1"/>
    <col min="14112" max="14112" width="20" style="161" bestFit="1" customWidth="1"/>
    <col min="14113" max="14113" width="20.85546875" style="161" customWidth="1"/>
    <col min="14114" max="14114" width="99" style="161" bestFit="1" customWidth="1"/>
    <col min="14115" max="14115" width="25.85546875" style="161" bestFit="1" customWidth="1"/>
    <col min="14116" max="14331" width="8.85546875" style="161"/>
    <col min="14332" max="14332" width="90.42578125" style="161" customWidth="1"/>
    <col min="14333" max="14353" width="11.5703125" style="161" customWidth="1"/>
    <col min="14354" max="14354" width="13.5703125" style="161" customWidth="1"/>
    <col min="14355" max="14355" width="11.5703125" style="161" customWidth="1"/>
    <col min="14356" max="14356" width="12.140625" style="161" customWidth="1"/>
    <col min="14357" max="14359" width="11.5703125" style="161" customWidth="1"/>
    <col min="14360" max="14360" width="12.28515625" style="161" customWidth="1"/>
    <col min="14361" max="14361" width="13.28515625" style="161" customWidth="1"/>
    <col min="14362" max="14362" width="16.5703125" style="161" customWidth="1"/>
    <col min="14363" max="14363" width="17.42578125" style="161" customWidth="1"/>
    <col min="14364" max="14364" width="14.7109375" style="161" customWidth="1"/>
    <col min="14365" max="14367" width="14.5703125" style="161" customWidth="1"/>
    <col min="14368" max="14368" width="20" style="161" bestFit="1" customWidth="1"/>
    <col min="14369" max="14369" width="20.85546875" style="161" customWidth="1"/>
    <col min="14370" max="14370" width="99" style="161" bestFit="1" customWidth="1"/>
    <col min="14371" max="14371" width="25.85546875" style="161" bestFit="1" customWidth="1"/>
    <col min="14372" max="14587" width="8.85546875" style="161"/>
    <col min="14588" max="14588" width="90.42578125" style="161" customWidth="1"/>
    <col min="14589" max="14609" width="11.5703125" style="161" customWidth="1"/>
    <col min="14610" max="14610" width="13.5703125" style="161" customWidth="1"/>
    <col min="14611" max="14611" width="11.5703125" style="161" customWidth="1"/>
    <col min="14612" max="14612" width="12.140625" style="161" customWidth="1"/>
    <col min="14613" max="14615" width="11.5703125" style="161" customWidth="1"/>
    <col min="14616" max="14616" width="12.28515625" style="161" customWidth="1"/>
    <col min="14617" max="14617" width="13.28515625" style="161" customWidth="1"/>
    <col min="14618" max="14618" width="16.5703125" style="161" customWidth="1"/>
    <col min="14619" max="14619" width="17.42578125" style="161" customWidth="1"/>
    <col min="14620" max="14620" width="14.7109375" style="161" customWidth="1"/>
    <col min="14621" max="14623" width="14.5703125" style="161" customWidth="1"/>
    <col min="14624" max="14624" width="20" style="161" bestFit="1" customWidth="1"/>
    <col min="14625" max="14625" width="20.85546875" style="161" customWidth="1"/>
    <col min="14626" max="14626" width="99" style="161" bestFit="1" customWidth="1"/>
    <col min="14627" max="14627" width="25.85546875" style="161" bestFit="1" customWidth="1"/>
    <col min="14628" max="14843" width="8.85546875" style="161"/>
    <col min="14844" max="14844" width="90.42578125" style="161" customWidth="1"/>
    <col min="14845" max="14865" width="11.5703125" style="161" customWidth="1"/>
    <col min="14866" max="14866" width="13.5703125" style="161" customWidth="1"/>
    <col min="14867" max="14867" width="11.5703125" style="161" customWidth="1"/>
    <col min="14868" max="14868" width="12.140625" style="161" customWidth="1"/>
    <col min="14869" max="14871" width="11.5703125" style="161" customWidth="1"/>
    <col min="14872" max="14872" width="12.28515625" style="161" customWidth="1"/>
    <col min="14873" max="14873" width="13.28515625" style="161" customWidth="1"/>
    <col min="14874" max="14874" width="16.5703125" style="161" customWidth="1"/>
    <col min="14875" max="14875" width="17.42578125" style="161" customWidth="1"/>
    <col min="14876" max="14876" width="14.7109375" style="161" customWidth="1"/>
    <col min="14877" max="14879" width="14.5703125" style="161" customWidth="1"/>
    <col min="14880" max="14880" width="20" style="161" bestFit="1" customWidth="1"/>
    <col min="14881" max="14881" width="20.85546875" style="161" customWidth="1"/>
    <col min="14882" max="14882" width="99" style="161" bestFit="1" customWidth="1"/>
    <col min="14883" max="14883" width="25.85546875" style="161" bestFit="1" customWidth="1"/>
    <col min="14884" max="15099" width="8.85546875" style="161"/>
    <col min="15100" max="15100" width="90.42578125" style="161" customWidth="1"/>
    <col min="15101" max="15121" width="11.5703125" style="161" customWidth="1"/>
    <col min="15122" max="15122" width="13.5703125" style="161" customWidth="1"/>
    <col min="15123" max="15123" width="11.5703125" style="161" customWidth="1"/>
    <col min="15124" max="15124" width="12.140625" style="161" customWidth="1"/>
    <col min="15125" max="15127" width="11.5703125" style="161" customWidth="1"/>
    <col min="15128" max="15128" width="12.28515625" style="161" customWidth="1"/>
    <col min="15129" max="15129" width="13.28515625" style="161" customWidth="1"/>
    <col min="15130" max="15130" width="16.5703125" style="161" customWidth="1"/>
    <col min="15131" max="15131" width="17.42578125" style="161" customWidth="1"/>
    <col min="15132" max="15132" width="14.7109375" style="161" customWidth="1"/>
    <col min="15133" max="15135" width="14.5703125" style="161" customWidth="1"/>
    <col min="15136" max="15136" width="20" style="161" bestFit="1" customWidth="1"/>
    <col min="15137" max="15137" width="20.85546875" style="161" customWidth="1"/>
    <col min="15138" max="15138" width="99" style="161" bestFit="1" customWidth="1"/>
    <col min="15139" max="15139" width="25.85546875" style="161" bestFit="1" customWidth="1"/>
    <col min="15140" max="15355" width="8.85546875" style="161"/>
    <col min="15356" max="15356" width="90.42578125" style="161" customWidth="1"/>
    <col min="15357" max="15377" width="11.5703125" style="161" customWidth="1"/>
    <col min="15378" max="15378" width="13.5703125" style="161" customWidth="1"/>
    <col min="15379" max="15379" width="11.5703125" style="161" customWidth="1"/>
    <col min="15380" max="15380" width="12.140625" style="161" customWidth="1"/>
    <col min="15381" max="15383" width="11.5703125" style="161" customWidth="1"/>
    <col min="15384" max="15384" width="12.28515625" style="161" customWidth="1"/>
    <col min="15385" max="15385" width="13.28515625" style="161" customWidth="1"/>
    <col min="15386" max="15386" width="16.5703125" style="161" customWidth="1"/>
    <col min="15387" max="15387" width="17.42578125" style="161" customWidth="1"/>
    <col min="15388" max="15388" width="14.7109375" style="161" customWidth="1"/>
    <col min="15389" max="15391" width="14.5703125" style="161" customWidth="1"/>
    <col min="15392" max="15392" width="20" style="161" bestFit="1" customWidth="1"/>
    <col min="15393" max="15393" width="20.85546875" style="161" customWidth="1"/>
    <col min="15394" max="15394" width="99" style="161" bestFit="1" customWidth="1"/>
    <col min="15395" max="15395" width="25.85546875" style="161" bestFit="1" customWidth="1"/>
    <col min="15396" max="15611" width="8.85546875" style="161"/>
    <col min="15612" max="15612" width="90.42578125" style="161" customWidth="1"/>
    <col min="15613" max="15633" width="11.5703125" style="161" customWidth="1"/>
    <col min="15634" max="15634" width="13.5703125" style="161" customWidth="1"/>
    <col min="15635" max="15635" width="11.5703125" style="161" customWidth="1"/>
    <col min="15636" max="15636" width="12.140625" style="161" customWidth="1"/>
    <col min="15637" max="15639" width="11.5703125" style="161" customWidth="1"/>
    <col min="15640" max="15640" width="12.28515625" style="161" customWidth="1"/>
    <col min="15641" max="15641" width="13.28515625" style="161" customWidth="1"/>
    <col min="15642" max="15642" width="16.5703125" style="161" customWidth="1"/>
    <col min="15643" max="15643" width="17.42578125" style="161" customWidth="1"/>
    <col min="15644" max="15644" width="14.7109375" style="161" customWidth="1"/>
    <col min="15645" max="15647" width="14.5703125" style="161" customWidth="1"/>
    <col min="15648" max="15648" width="20" style="161" bestFit="1" customWidth="1"/>
    <col min="15649" max="15649" width="20.85546875" style="161" customWidth="1"/>
    <col min="15650" max="15650" width="99" style="161" bestFit="1" customWidth="1"/>
    <col min="15651" max="15651" width="25.85546875" style="161" bestFit="1" customWidth="1"/>
    <col min="15652" max="15867" width="8.85546875" style="161"/>
    <col min="15868" max="15868" width="90.42578125" style="161" customWidth="1"/>
    <col min="15869" max="15889" width="11.5703125" style="161" customWidth="1"/>
    <col min="15890" max="15890" width="13.5703125" style="161" customWidth="1"/>
    <col min="15891" max="15891" width="11.5703125" style="161" customWidth="1"/>
    <col min="15892" max="15892" width="12.140625" style="161" customWidth="1"/>
    <col min="15893" max="15895" width="11.5703125" style="161" customWidth="1"/>
    <col min="15896" max="15896" width="12.28515625" style="161" customWidth="1"/>
    <col min="15897" max="15897" width="13.28515625" style="161" customWidth="1"/>
    <col min="15898" max="15898" width="16.5703125" style="161" customWidth="1"/>
    <col min="15899" max="15899" width="17.42578125" style="161" customWidth="1"/>
    <col min="15900" max="15900" width="14.7109375" style="161" customWidth="1"/>
    <col min="15901" max="15903" width="14.5703125" style="161" customWidth="1"/>
    <col min="15904" max="15904" width="20" style="161" bestFit="1" customWidth="1"/>
    <col min="15905" max="15905" width="20.85546875" style="161" customWidth="1"/>
    <col min="15906" max="15906" width="99" style="161" bestFit="1" customWidth="1"/>
    <col min="15907" max="15907" width="25.85546875" style="161" bestFit="1" customWidth="1"/>
    <col min="15908" max="16123" width="8.85546875" style="161"/>
    <col min="16124" max="16124" width="90.42578125" style="161" customWidth="1"/>
    <col min="16125" max="16145" width="11.5703125" style="161" customWidth="1"/>
    <col min="16146" max="16146" width="13.5703125" style="161" customWidth="1"/>
    <col min="16147" max="16147" width="11.5703125" style="161" customWidth="1"/>
    <col min="16148" max="16148" width="12.140625" style="161" customWidth="1"/>
    <col min="16149" max="16151" width="11.5703125" style="161" customWidth="1"/>
    <col min="16152" max="16152" width="12.28515625" style="161" customWidth="1"/>
    <col min="16153" max="16153" width="13.28515625" style="161" customWidth="1"/>
    <col min="16154" max="16154" width="16.5703125" style="161" customWidth="1"/>
    <col min="16155" max="16155" width="17.42578125" style="161" customWidth="1"/>
    <col min="16156" max="16156" width="14.7109375" style="161" customWidth="1"/>
    <col min="16157" max="16159" width="14.5703125" style="161" customWidth="1"/>
    <col min="16160" max="16160" width="20" style="161" bestFit="1" customWidth="1"/>
    <col min="16161" max="16161" width="20.85546875" style="161" customWidth="1"/>
    <col min="16162" max="16162" width="99" style="161" bestFit="1" customWidth="1"/>
    <col min="16163" max="16163" width="25.85546875" style="161" bestFit="1" customWidth="1"/>
    <col min="16164" max="16384" width="8.85546875" style="161"/>
  </cols>
  <sheetData>
    <row r="1" spans="1:248" ht="20.25" thickBot="1" x14ac:dyDescent="0.45">
      <c r="A1" s="317" t="s">
        <v>284</v>
      </c>
      <c r="B1" s="318"/>
      <c r="C1" s="318"/>
      <c r="D1" s="318"/>
      <c r="E1" s="318"/>
      <c r="F1" s="318"/>
      <c r="G1" s="318"/>
      <c r="H1" s="318"/>
      <c r="I1" s="318"/>
      <c r="J1" s="318"/>
      <c r="K1" s="318"/>
      <c r="L1" s="318"/>
      <c r="M1" s="318"/>
      <c r="N1" s="318"/>
      <c r="O1" s="318"/>
      <c r="P1" s="318"/>
      <c r="Q1" s="319"/>
      <c r="R1" s="319"/>
      <c r="S1" s="319"/>
      <c r="T1" s="319"/>
      <c r="U1" s="319"/>
      <c r="V1" s="319"/>
      <c r="W1" s="319"/>
      <c r="X1" s="319"/>
      <c r="Y1" s="319"/>
      <c r="Z1" s="319"/>
      <c r="AA1" s="277"/>
      <c r="AB1" s="277"/>
      <c r="AC1" s="276"/>
      <c r="AD1" s="275"/>
      <c r="AE1" s="172"/>
      <c r="AF1" s="172"/>
      <c r="AG1" s="172"/>
      <c r="AH1" s="172"/>
      <c r="AI1" s="172"/>
      <c r="AJ1" s="274"/>
      <c r="AK1" s="173"/>
      <c r="AL1" s="173"/>
      <c r="AN1" s="301"/>
      <c r="AQ1" s="280" t="s">
        <v>352</v>
      </c>
      <c r="AR1" s="278" t="s">
        <v>354</v>
      </c>
    </row>
    <row r="2" spans="1:248" s="266" customFormat="1" ht="21" thickBot="1" x14ac:dyDescent="0.45">
      <c r="A2" s="273" t="s">
        <v>283</v>
      </c>
      <c r="B2" s="272" t="s">
        <v>282</v>
      </c>
      <c r="C2" s="272" t="s">
        <v>281</v>
      </c>
      <c r="D2" s="272" t="s">
        <v>280</v>
      </c>
      <c r="E2" s="272" t="s">
        <v>279</v>
      </c>
      <c r="F2" s="272" t="s">
        <v>278</v>
      </c>
      <c r="G2" s="272" t="s">
        <v>277</v>
      </c>
      <c r="H2" s="272" t="s">
        <v>276</v>
      </c>
      <c r="I2" s="272" t="s">
        <v>275</v>
      </c>
      <c r="J2" s="272" t="s">
        <v>274</v>
      </c>
      <c r="K2" s="272" t="s">
        <v>273</v>
      </c>
      <c r="L2" s="272" t="s">
        <v>272</v>
      </c>
      <c r="M2" s="272" t="s">
        <v>271</v>
      </c>
      <c r="N2" s="271">
        <v>1992</v>
      </c>
      <c r="O2" s="271">
        <v>1993</v>
      </c>
      <c r="P2" s="271">
        <v>1994</v>
      </c>
      <c r="Q2" s="270">
        <v>1995</v>
      </c>
      <c r="R2" s="271">
        <v>1996</v>
      </c>
      <c r="S2" s="271">
        <v>1997</v>
      </c>
      <c r="T2" s="271">
        <v>1998</v>
      </c>
      <c r="U2" s="271">
        <v>1999</v>
      </c>
      <c r="V2" s="270">
        <v>2000</v>
      </c>
      <c r="W2" s="270">
        <v>2001</v>
      </c>
      <c r="X2" s="270">
        <v>2002</v>
      </c>
      <c r="Y2" s="270">
        <v>2003</v>
      </c>
      <c r="Z2" s="270">
        <v>2004</v>
      </c>
      <c r="AA2" s="270">
        <v>2005</v>
      </c>
      <c r="AB2" s="269">
        <v>2006</v>
      </c>
      <c r="AC2" s="269">
        <v>2007</v>
      </c>
      <c r="AD2" s="269">
        <v>2008</v>
      </c>
      <c r="AE2" s="269">
        <v>2009</v>
      </c>
      <c r="AF2" s="269">
        <v>2010</v>
      </c>
      <c r="AG2" s="269">
        <v>2011</v>
      </c>
      <c r="AH2" s="269">
        <v>2012</v>
      </c>
      <c r="AI2" s="269">
        <v>2013</v>
      </c>
      <c r="AJ2" s="268">
        <v>2014</v>
      </c>
      <c r="AK2" s="267" t="s">
        <v>270</v>
      </c>
      <c r="AL2" s="267"/>
      <c r="AM2" s="312"/>
      <c r="AN2" s="303" t="s">
        <v>356</v>
      </c>
      <c r="AO2" s="302"/>
      <c r="AP2" s="174"/>
      <c r="AQ2" s="280" t="s">
        <v>353</v>
      </c>
      <c r="AR2" s="278" t="s">
        <v>355</v>
      </c>
      <c r="AS2" s="174"/>
      <c r="AT2" s="174"/>
      <c r="AU2" s="174"/>
      <c r="AV2" s="174"/>
      <c r="AW2" s="174"/>
      <c r="AX2" s="174"/>
      <c r="AY2" s="174"/>
      <c r="AZ2" s="174"/>
      <c r="BA2" s="174"/>
      <c r="BB2" s="174"/>
      <c r="BC2" s="174"/>
      <c r="BD2" s="174"/>
      <c r="BE2" s="174"/>
      <c r="BF2" s="174"/>
      <c r="BG2" s="174"/>
      <c r="BH2" s="174"/>
      <c r="BI2" s="174"/>
      <c r="BJ2" s="174"/>
      <c r="BK2" s="174"/>
      <c r="BL2" s="174"/>
      <c r="BM2" s="174"/>
      <c r="BN2" s="174"/>
      <c r="BO2" s="174"/>
      <c r="BP2" s="174"/>
      <c r="BQ2" s="174"/>
      <c r="BR2" s="174"/>
      <c r="BS2" s="174"/>
      <c r="BT2" s="174"/>
      <c r="BU2" s="174"/>
      <c r="BV2" s="174"/>
      <c r="BW2" s="174"/>
      <c r="BX2" s="174"/>
      <c r="BY2" s="174"/>
      <c r="BZ2" s="174"/>
      <c r="CA2" s="174"/>
      <c r="CB2" s="174"/>
      <c r="CC2" s="174"/>
      <c r="CD2" s="174"/>
      <c r="CE2" s="174"/>
      <c r="CF2" s="174"/>
      <c r="CG2" s="174"/>
      <c r="CH2" s="174"/>
      <c r="CI2" s="174"/>
      <c r="CJ2" s="174"/>
      <c r="CK2" s="174"/>
      <c r="CL2" s="174"/>
      <c r="CM2" s="174"/>
      <c r="CN2" s="174"/>
      <c r="CO2" s="174"/>
      <c r="CP2" s="174"/>
      <c r="CQ2" s="174"/>
      <c r="CR2" s="174"/>
      <c r="CS2" s="174"/>
      <c r="CT2" s="174"/>
      <c r="CU2" s="174"/>
      <c r="CV2" s="174"/>
      <c r="CW2" s="174"/>
      <c r="CX2" s="174"/>
      <c r="CY2" s="174"/>
      <c r="CZ2" s="174"/>
      <c r="DA2" s="174"/>
      <c r="DB2" s="174"/>
      <c r="DC2" s="174"/>
      <c r="DD2" s="174"/>
      <c r="DE2" s="174"/>
      <c r="DF2" s="174"/>
      <c r="DG2" s="174"/>
      <c r="DH2" s="174"/>
      <c r="DI2" s="174"/>
      <c r="DJ2" s="174"/>
      <c r="DK2" s="174"/>
      <c r="DL2" s="174"/>
      <c r="DM2" s="174"/>
      <c r="DN2" s="174"/>
      <c r="DO2" s="174"/>
      <c r="DP2" s="174"/>
      <c r="DQ2" s="174"/>
      <c r="DR2" s="174"/>
      <c r="DS2" s="174"/>
      <c r="DT2" s="174"/>
      <c r="DU2" s="174"/>
      <c r="DV2" s="174"/>
      <c r="DW2" s="174"/>
      <c r="DX2" s="174"/>
      <c r="DY2" s="174"/>
      <c r="DZ2" s="174"/>
      <c r="EA2" s="174"/>
      <c r="EB2" s="174"/>
      <c r="EC2" s="174"/>
      <c r="ED2" s="174"/>
      <c r="EE2" s="174"/>
      <c r="EF2" s="174"/>
      <c r="EG2" s="174"/>
      <c r="EH2" s="174"/>
      <c r="EI2" s="174"/>
      <c r="EJ2" s="174"/>
      <c r="EK2" s="174"/>
      <c r="EL2" s="174"/>
      <c r="EM2" s="174"/>
      <c r="EN2" s="174"/>
      <c r="EO2" s="174"/>
      <c r="EP2" s="174"/>
      <c r="EQ2" s="174"/>
      <c r="ER2" s="174"/>
      <c r="ES2" s="174"/>
      <c r="ET2" s="174"/>
      <c r="EU2" s="174"/>
      <c r="EV2" s="174"/>
      <c r="EW2" s="174"/>
      <c r="EX2" s="174"/>
      <c r="EY2" s="174"/>
      <c r="EZ2" s="174"/>
      <c r="FA2" s="174"/>
      <c r="FB2" s="174"/>
      <c r="FC2" s="174"/>
      <c r="FD2" s="174"/>
      <c r="FE2" s="174"/>
      <c r="FF2" s="174"/>
      <c r="FG2" s="174"/>
      <c r="FH2" s="174"/>
      <c r="FI2" s="174"/>
      <c r="FJ2" s="174"/>
      <c r="FK2" s="174"/>
      <c r="FL2" s="174"/>
      <c r="FM2" s="174"/>
      <c r="FN2" s="174"/>
      <c r="FO2" s="174"/>
      <c r="FP2" s="174"/>
      <c r="FQ2" s="174"/>
      <c r="FR2" s="174"/>
      <c r="FS2" s="174"/>
      <c r="FT2" s="174"/>
      <c r="FU2" s="174"/>
      <c r="FV2" s="174"/>
      <c r="FW2" s="174"/>
      <c r="FX2" s="174"/>
      <c r="FY2" s="174"/>
      <c r="FZ2" s="174"/>
      <c r="GA2" s="174"/>
      <c r="GB2" s="174"/>
      <c r="GC2" s="174"/>
      <c r="GD2" s="174"/>
      <c r="GE2" s="174"/>
      <c r="GF2" s="174"/>
      <c r="GG2" s="174"/>
      <c r="GH2" s="174"/>
      <c r="GI2" s="174"/>
      <c r="GJ2" s="174"/>
      <c r="GK2" s="174"/>
      <c r="GL2" s="174"/>
      <c r="GM2" s="174"/>
      <c r="GN2" s="174"/>
      <c r="GO2" s="174"/>
      <c r="GP2" s="174"/>
      <c r="GQ2" s="174"/>
      <c r="GR2" s="174"/>
      <c r="GS2" s="174"/>
      <c r="GT2" s="174"/>
      <c r="GU2" s="174"/>
      <c r="GV2" s="174"/>
      <c r="GW2" s="174"/>
      <c r="GX2" s="174"/>
      <c r="GY2" s="174"/>
      <c r="GZ2" s="174"/>
      <c r="HA2" s="174"/>
      <c r="HB2" s="174"/>
      <c r="HC2" s="174"/>
      <c r="HD2" s="174"/>
      <c r="HE2" s="174"/>
      <c r="HF2" s="174"/>
      <c r="HG2" s="174"/>
      <c r="HH2" s="174"/>
      <c r="HI2" s="174"/>
      <c r="HJ2" s="174"/>
      <c r="HK2" s="174"/>
      <c r="HL2" s="174"/>
      <c r="HM2" s="174"/>
      <c r="HN2" s="174"/>
      <c r="HO2" s="174"/>
      <c r="HP2" s="174"/>
      <c r="HQ2" s="174"/>
      <c r="HR2" s="174"/>
      <c r="HS2" s="174"/>
      <c r="HT2" s="174"/>
      <c r="HU2" s="174"/>
      <c r="HV2" s="174"/>
      <c r="HW2" s="174"/>
      <c r="HX2" s="174"/>
      <c r="HY2" s="174"/>
      <c r="HZ2" s="174"/>
      <c r="IA2" s="174"/>
      <c r="IB2" s="174"/>
      <c r="IC2" s="174"/>
      <c r="ID2" s="174"/>
      <c r="IE2" s="174"/>
      <c r="IF2" s="174"/>
      <c r="IG2" s="174"/>
      <c r="IH2" s="174"/>
      <c r="II2" s="174"/>
      <c r="IJ2" s="174"/>
      <c r="IK2" s="174"/>
      <c r="IL2" s="174"/>
      <c r="IM2" s="174"/>
      <c r="IN2" s="174"/>
    </row>
    <row r="3" spans="1:248" s="186" customFormat="1" x14ac:dyDescent="0.4">
      <c r="A3" s="229" t="s">
        <v>269</v>
      </c>
      <c r="B3" s="265"/>
      <c r="C3" s="245"/>
      <c r="D3" s="245"/>
      <c r="E3" s="245"/>
      <c r="F3" s="245"/>
      <c r="G3" s="245"/>
      <c r="H3" s="245"/>
      <c r="I3" s="245"/>
      <c r="J3" s="245"/>
      <c r="K3" s="245"/>
      <c r="L3" s="245"/>
      <c r="M3" s="245"/>
      <c r="N3" s="245"/>
      <c r="O3" s="245"/>
      <c r="P3" s="245"/>
      <c r="Q3" s="244"/>
      <c r="R3" s="244"/>
      <c r="S3" s="244"/>
      <c r="T3" s="244"/>
      <c r="U3" s="244"/>
      <c r="V3" s="244"/>
      <c r="W3" s="244"/>
      <c r="X3" s="244"/>
      <c r="Y3" s="244"/>
      <c r="Z3" s="244"/>
      <c r="AA3" s="244"/>
      <c r="AB3" s="264"/>
      <c r="AC3" s="203"/>
      <c r="AD3" s="203"/>
      <c r="AE3" s="203"/>
      <c r="AF3" s="203"/>
      <c r="AG3" s="203"/>
      <c r="AH3" s="203"/>
      <c r="AI3" s="203"/>
      <c r="AJ3" s="201"/>
      <c r="AK3" s="177"/>
      <c r="AL3" s="177"/>
      <c r="AM3" s="309" t="s">
        <v>261</v>
      </c>
      <c r="AN3" s="304">
        <v>68</v>
      </c>
      <c r="AO3" s="305">
        <f t="shared" ref="AO3:AO7" si="0">AN3</f>
        <v>68</v>
      </c>
      <c r="AP3" s="174"/>
      <c r="AQ3" s="279"/>
      <c r="AR3" s="174"/>
      <c r="AS3" s="174"/>
      <c r="AT3" s="174"/>
      <c r="AU3" s="174"/>
      <c r="AV3" s="174"/>
      <c r="AW3" s="174"/>
      <c r="AX3" s="174"/>
      <c r="AY3" s="174"/>
      <c r="AZ3" s="174"/>
      <c r="BA3" s="174"/>
      <c r="BB3" s="174"/>
      <c r="BC3" s="174"/>
      <c r="BD3" s="174"/>
      <c r="BE3" s="174"/>
      <c r="BF3" s="174"/>
      <c r="BG3" s="174"/>
      <c r="BH3" s="174"/>
      <c r="BI3" s="174"/>
      <c r="BJ3" s="174"/>
      <c r="BK3" s="174"/>
      <c r="BL3" s="174"/>
      <c r="BM3" s="174"/>
      <c r="BN3" s="174"/>
      <c r="BO3" s="174"/>
      <c r="BP3" s="174"/>
      <c r="BQ3" s="174"/>
      <c r="BR3" s="174"/>
      <c r="BS3" s="174"/>
      <c r="BT3" s="174"/>
      <c r="BU3" s="174"/>
      <c r="BV3" s="174"/>
      <c r="BW3" s="174"/>
      <c r="BX3" s="174"/>
      <c r="BY3" s="174"/>
      <c r="BZ3" s="174"/>
      <c r="CA3" s="174"/>
      <c r="CB3" s="174"/>
      <c r="CC3" s="174"/>
      <c r="CD3" s="174"/>
      <c r="CE3" s="174"/>
      <c r="CF3" s="174"/>
      <c r="CG3" s="174"/>
      <c r="CH3" s="174"/>
      <c r="CI3" s="174"/>
      <c r="CJ3" s="174"/>
      <c r="CK3" s="174"/>
      <c r="CL3" s="174"/>
      <c r="CM3" s="174"/>
      <c r="CN3" s="174"/>
      <c r="CO3" s="174"/>
      <c r="CP3" s="174"/>
      <c r="CQ3" s="174"/>
      <c r="CR3" s="174"/>
      <c r="CS3" s="174"/>
      <c r="CT3" s="174"/>
      <c r="CU3" s="174"/>
      <c r="CV3" s="174"/>
      <c r="CW3" s="174"/>
      <c r="CX3" s="174"/>
      <c r="CY3" s="174"/>
      <c r="CZ3" s="174"/>
      <c r="DA3" s="174"/>
      <c r="DB3" s="174"/>
      <c r="DC3" s="174"/>
      <c r="DD3" s="174"/>
      <c r="DE3" s="174"/>
      <c r="DF3" s="174"/>
      <c r="DG3" s="174"/>
      <c r="DH3" s="174"/>
      <c r="DI3" s="174"/>
      <c r="DJ3" s="174"/>
      <c r="DK3" s="174"/>
      <c r="DL3" s="174"/>
      <c r="DM3" s="174"/>
      <c r="DN3" s="174"/>
      <c r="DO3" s="174"/>
      <c r="DP3" s="174"/>
      <c r="DQ3" s="174"/>
      <c r="DR3" s="174"/>
      <c r="DS3" s="174"/>
      <c r="DT3" s="174"/>
      <c r="DU3" s="174"/>
      <c r="DV3" s="174"/>
      <c r="DW3" s="174"/>
      <c r="DX3" s="174"/>
      <c r="DY3" s="174"/>
      <c r="DZ3" s="174"/>
      <c r="EA3" s="174"/>
      <c r="EB3" s="174"/>
      <c r="EC3" s="174"/>
      <c r="ED3" s="174"/>
      <c r="EE3" s="174"/>
      <c r="EF3" s="174"/>
      <c r="EG3" s="174"/>
      <c r="EH3" s="174"/>
      <c r="EI3" s="174"/>
      <c r="EJ3" s="174"/>
      <c r="EK3" s="174"/>
      <c r="EL3" s="174"/>
      <c r="EM3" s="174"/>
      <c r="EN3" s="174"/>
      <c r="EO3" s="174"/>
      <c r="EP3" s="174"/>
      <c r="EQ3" s="174"/>
      <c r="ER3" s="174"/>
      <c r="ES3" s="174"/>
      <c r="ET3" s="174"/>
      <c r="EU3" s="174"/>
      <c r="EV3" s="174"/>
      <c r="EW3" s="174"/>
      <c r="EX3" s="174"/>
      <c r="EY3" s="174"/>
      <c r="EZ3" s="174"/>
      <c r="FA3" s="174"/>
      <c r="FB3" s="174"/>
      <c r="FC3" s="174"/>
      <c r="FD3" s="174"/>
      <c r="FE3" s="174"/>
      <c r="FF3" s="174"/>
      <c r="FG3" s="174"/>
      <c r="FH3" s="174"/>
      <c r="FI3" s="174"/>
      <c r="FJ3" s="174"/>
      <c r="FK3" s="174"/>
      <c r="FL3" s="174"/>
      <c r="FM3" s="174"/>
      <c r="FN3" s="174"/>
      <c r="FO3" s="174"/>
      <c r="FP3" s="174"/>
      <c r="FQ3" s="174"/>
      <c r="FR3" s="174"/>
      <c r="FS3" s="174"/>
      <c r="FT3" s="174"/>
      <c r="FU3" s="174"/>
      <c r="FV3" s="174"/>
      <c r="FW3" s="174"/>
      <c r="FX3" s="174"/>
      <c r="FY3" s="174"/>
      <c r="FZ3" s="174"/>
      <c r="GA3" s="174"/>
      <c r="GB3" s="174"/>
      <c r="GC3" s="174"/>
      <c r="GD3" s="174"/>
      <c r="GE3" s="174"/>
      <c r="GF3" s="174"/>
      <c r="GG3" s="174"/>
      <c r="GH3" s="174"/>
      <c r="GI3" s="174"/>
      <c r="GJ3" s="174"/>
      <c r="GK3" s="174"/>
      <c r="GL3" s="174"/>
      <c r="GM3" s="174"/>
      <c r="GN3" s="174"/>
      <c r="GO3" s="174"/>
      <c r="GP3" s="174"/>
      <c r="GQ3" s="174"/>
      <c r="GR3" s="174"/>
      <c r="GS3" s="174"/>
      <c r="GT3" s="174"/>
      <c r="GU3" s="174"/>
      <c r="GV3" s="174"/>
      <c r="GW3" s="174"/>
      <c r="GX3" s="174"/>
      <c r="GY3" s="174"/>
      <c r="GZ3" s="174"/>
      <c r="HA3" s="174"/>
      <c r="HB3" s="174"/>
      <c r="HC3" s="174"/>
      <c r="HD3" s="174"/>
      <c r="HE3" s="174"/>
      <c r="HF3" s="174"/>
      <c r="HG3" s="174"/>
      <c r="HH3" s="174"/>
      <c r="HI3" s="174"/>
      <c r="HJ3" s="174"/>
      <c r="HK3" s="174"/>
      <c r="HL3" s="174"/>
      <c r="HM3" s="174"/>
      <c r="HN3" s="174"/>
      <c r="HO3" s="174"/>
      <c r="HP3" s="174"/>
      <c r="HQ3" s="174"/>
      <c r="HR3" s="174"/>
      <c r="HS3" s="174"/>
      <c r="HT3" s="174"/>
      <c r="HU3" s="174"/>
      <c r="HV3" s="174"/>
      <c r="HW3" s="174"/>
      <c r="HX3" s="174"/>
      <c r="HY3" s="174"/>
      <c r="HZ3" s="174"/>
      <c r="IA3" s="174"/>
      <c r="IB3" s="174"/>
      <c r="IC3" s="174"/>
      <c r="ID3" s="174"/>
      <c r="IE3" s="174"/>
      <c r="IF3" s="174"/>
      <c r="IG3" s="174"/>
      <c r="IH3" s="174"/>
      <c r="II3" s="174"/>
      <c r="IJ3" s="174"/>
      <c r="IK3" s="174"/>
      <c r="IL3" s="174"/>
      <c r="IM3" s="174"/>
      <c r="IN3" s="174"/>
    </row>
    <row r="4" spans="1:248" s="186" customFormat="1" x14ac:dyDescent="0.4">
      <c r="A4" s="257" t="s">
        <v>268</v>
      </c>
      <c r="B4" s="199">
        <v>0</v>
      </c>
      <c r="C4" s="263">
        <v>0</v>
      </c>
      <c r="D4" s="263">
        <v>0</v>
      </c>
      <c r="E4" s="263">
        <v>0</v>
      </c>
      <c r="F4" s="263">
        <v>0</v>
      </c>
      <c r="G4" s="263">
        <v>10.199999999999999</v>
      </c>
      <c r="H4" s="199">
        <v>8</v>
      </c>
      <c r="I4" s="199">
        <v>4.7</v>
      </c>
      <c r="J4" s="199">
        <v>7.7</v>
      </c>
      <c r="K4" s="199">
        <v>8.3000000000000007</v>
      </c>
      <c r="L4" s="199">
        <v>16.2</v>
      </c>
      <c r="M4" s="199">
        <v>17.7</v>
      </c>
      <c r="N4" s="199">
        <v>11.2</v>
      </c>
      <c r="O4" s="199">
        <v>17.3</v>
      </c>
      <c r="P4" s="199">
        <v>20.5</v>
      </c>
      <c r="Q4" s="197">
        <v>32.5</v>
      </c>
      <c r="R4" s="197">
        <v>26</v>
      </c>
      <c r="S4" s="197">
        <v>28.1</v>
      </c>
      <c r="T4" s="197">
        <v>22</v>
      </c>
      <c r="U4" s="197">
        <v>14.7</v>
      </c>
      <c r="V4" s="197">
        <v>13.9</v>
      </c>
      <c r="W4" s="197">
        <v>16.5</v>
      </c>
      <c r="X4" s="197">
        <v>6.1</v>
      </c>
      <c r="Y4" s="197">
        <v>11.6</v>
      </c>
      <c r="Z4" s="197">
        <v>8.5</v>
      </c>
      <c r="AA4" s="197">
        <v>12.2</v>
      </c>
      <c r="AB4" s="198">
        <v>35.4</v>
      </c>
      <c r="AC4" s="197">
        <v>35.168999999999997</v>
      </c>
      <c r="AD4" s="197">
        <v>25.53447087</v>
      </c>
      <c r="AE4" s="197">
        <v>27.412362430000002</v>
      </c>
      <c r="AF4" s="197">
        <v>39.998391389999995</v>
      </c>
      <c r="AG4" s="197">
        <v>90.166620269999981</v>
      </c>
      <c r="AH4" s="226">
        <v>57.45</v>
      </c>
      <c r="AI4" s="226">
        <v>52.1</v>
      </c>
      <c r="AJ4" s="225">
        <v>37.353348319999995</v>
      </c>
      <c r="AK4" s="262">
        <f>SUM(B4:AJ4)</f>
        <v>714.48419328000011</v>
      </c>
      <c r="AL4" s="262"/>
      <c r="AM4" s="310" t="s">
        <v>259</v>
      </c>
      <c r="AN4" s="304">
        <v>196</v>
      </c>
      <c r="AO4" s="305">
        <f t="shared" si="0"/>
        <v>196</v>
      </c>
      <c r="AP4" s="174"/>
      <c r="AQ4" s="174"/>
      <c r="AR4" s="174"/>
      <c r="AS4" s="174"/>
      <c r="AT4" s="174"/>
      <c r="AU4" s="174"/>
      <c r="AV4" s="174"/>
      <c r="AW4" s="174"/>
      <c r="AX4" s="174"/>
      <c r="AY4" s="174"/>
      <c r="AZ4" s="174"/>
      <c r="BA4" s="174"/>
      <c r="BB4" s="174"/>
      <c r="BC4" s="174"/>
      <c r="BD4" s="174"/>
      <c r="BE4" s="174"/>
      <c r="BF4" s="174"/>
      <c r="BG4" s="174"/>
      <c r="BH4" s="174"/>
      <c r="BI4" s="174"/>
      <c r="BJ4" s="174"/>
      <c r="BK4" s="174"/>
      <c r="BL4" s="174"/>
      <c r="BM4" s="174"/>
      <c r="BN4" s="174"/>
      <c r="BO4" s="174"/>
      <c r="BP4" s="174"/>
      <c r="BQ4" s="174"/>
      <c r="BR4" s="174"/>
      <c r="BS4" s="174"/>
      <c r="BT4" s="174"/>
      <c r="BU4" s="174"/>
      <c r="BV4" s="174"/>
      <c r="BW4" s="174"/>
      <c r="BX4" s="174"/>
      <c r="BY4" s="174"/>
      <c r="BZ4" s="174"/>
      <c r="CA4" s="174"/>
      <c r="CB4" s="174"/>
      <c r="CC4" s="174"/>
      <c r="CD4" s="174"/>
      <c r="CE4" s="174"/>
      <c r="CF4" s="174"/>
      <c r="CG4" s="174"/>
      <c r="CH4" s="174"/>
      <c r="CI4" s="174"/>
      <c r="CJ4" s="174"/>
      <c r="CK4" s="174"/>
      <c r="CL4" s="174"/>
      <c r="CM4" s="174"/>
      <c r="CN4" s="174"/>
      <c r="CO4" s="174"/>
      <c r="CP4" s="174"/>
      <c r="CQ4" s="174"/>
      <c r="CR4" s="174"/>
      <c r="CS4" s="174"/>
      <c r="CT4" s="174"/>
      <c r="CU4" s="174"/>
      <c r="CV4" s="174"/>
      <c r="CW4" s="174"/>
      <c r="CX4" s="174"/>
      <c r="CY4" s="174"/>
      <c r="CZ4" s="174"/>
      <c r="DA4" s="174"/>
      <c r="DB4" s="174"/>
      <c r="DC4" s="174"/>
      <c r="DD4" s="174"/>
      <c r="DE4" s="174"/>
      <c r="DF4" s="174"/>
      <c r="DG4" s="174"/>
      <c r="DH4" s="174"/>
      <c r="DI4" s="174"/>
      <c r="DJ4" s="174"/>
      <c r="DK4" s="174"/>
      <c r="DL4" s="174"/>
      <c r="DM4" s="174"/>
      <c r="DN4" s="174"/>
      <c r="DO4" s="174"/>
      <c r="DP4" s="174"/>
      <c r="DQ4" s="174"/>
      <c r="DR4" s="174"/>
      <c r="DS4" s="174"/>
      <c r="DT4" s="174"/>
      <c r="DU4" s="174"/>
      <c r="DV4" s="174"/>
      <c r="DW4" s="174"/>
      <c r="DX4" s="174"/>
      <c r="DY4" s="174"/>
      <c r="DZ4" s="174"/>
      <c r="EA4" s="174"/>
      <c r="EB4" s="174"/>
      <c r="EC4" s="174"/>
      <c r="ED4" s="174"/>
      <c r="EE4" s="174"/>
      <c r="EF4" s="174"/>
      <c r="EG4" s="174"/>
      <c r="EH4" s="174"/>
      <c r="EI4" s="174"/>
      <c r="EJ4" s="174"/>
      <c r="EK4" s="174"/>
      <c r="EL4" s="174"/>
      <c r="EM4" s="174"/>
      <c r="EN4" s="174"/>
      <c r="EO4" s="174"/>
      <c r="EP4" s="174"/>
      <c r="EQ4" s="174"/>
      <c r="ER4" s="174"/>
      <c r="ES4" s="174"/>
      <c r="ET4" s="174"/>
      <c r="EU4" s="174"/>
      <c r="EV4" s="174"/>
      <c r="EW4" s="174"/>
      <c r="EX4" s="174"/>
      <c r="EY4" s="174"/>
      <c r="EZ4" s="174"/>
      <c r="FA4" s="174"/>
      <c r="FB4" s="174"/>
      <c r="FC4" s="174"/>
      <c r="FD4" s="174"/>
      <c r="FE4" s="174"/>
      <c r="FF4" s="174"/>
      <c r="FG4" s="174"/>
      <c r="FH4" s="174"/>
      <c r="FI4" s="174"/>
      <c r="FJ4" s="174"/>
      <c r="FK4" s="174"/>
      <c r="FL4" s="174"/>
      <c r="FM4" s="174"/>
      <c r="FN4" s="174"/>
      <c r="FO4" s="174"/>
      <c r="FP4" s="174"/>
      <c r="FQ4" s="174"/>
      <c r="FR4" s="174"/>
      <c r="FS4" s="174"/>
      <c r="FT4" s="174"/>
      <c r="FU4" s="174"/>
      <c r="FV4" s="174"/>
      <c r="FW4" s="174"/>
      <c r="FX4" s="174"/>
      <c r="FY4" s="174"/>
      <c r="FZ4" s="174"/>
      <c r="GA4" s="174"/>
      <c r="GB4" s="174"/>
      <c r="GC4" s="174"/>
      <c r="GD4" s="174"/>
      <c r="GE4" s="174"/>
      <c r="GF4" s="174"/>
      <c r="GG4" s="174"/>
      <c r="GH4" s="174"/>
      <c r="GI4" s="174"/>
      <c r="GJ4" s="174"/>
      <c r="GK4" s="174"/>
      <c r="GL4" s="174"/>
      <c r="GM4" s="174"/>
      <c r="GN4" s="174"/>
      <c r="GO4" s="174"/>
      <c r="GP4" s="174"/>
      <c r="GQ4" s="174"/>
      <c r="GR4" s="174"/>
      <c r="GS4" s="174"/>
      <c r="GT4" s="174"/>
      <c r="GU4" s="174"/>
      <c r="GV4" s="174"/>
      <c r="GW4" s="174"/>
      <c r="GX4" s="174"/>
      <c r="GY4" s="174"/>
      <c r="GZ4" s="174"/>
      <c r="HA4" s="174"/>
      <c r="HB4" s="174"/>
      <c r="HC4" s="174"/>
      <c r="HD4" s="174"/>
      <c r="HE4" s="174"/>
      <c r="HF4" s="174"/>
      <c r="HG4" s="174"/>
      <c r="HH4" s="174"/>
      <c r="HI4" s="174"/>
      <c r="HJ4" s="174"/>
      <c r="HK4" s="174"/>
      <c r="HL4" s="174"/>
      <c r="HM4" s="174"/>
      <c r="HN4" s="174"/>
      <c r="HO4" s="174"/>
      <c r="HP4" s="174"/>
      <c r="HQ4" s="174"/>
      <c r="HR4" s="174"/>
      <c r="HS4" s="174"/>
      <c r="HT4" s="174"/>
      <c r="HU4" s="174"/>
      <c r="HV4" s="174"/>
      <c r="HW4" s="174"/>
      <c r="HX4" s="174"/>
      <c r="HY4" s="174"/>
      <c r="HZ4" s="174"/>
      <c r="IA4" s="174"/>
      <c r="IB4" s="174"/>
      <c r="IC4" s="174"/>
      <c r="ID4" s="174"/>
      <c r="IE4" s="174"/>
      <c r="IF4" s="174"/>
      <c r="IG4" s="174"/>
      <c r="IH4" s="174"/>
      <c r="II4" s="174"/>
      <c r="IJ4" s="174"/>
      <c r="IK4" s="174"/>
      <c r="IL4" s="174"/>
      <c r="IM4" s="174"/>
      <c r="IN4" s="174"/>
    </row>
    <row r="5" spans="1:248" s="186" customFormat="1" x14ac:dyDescent="0.4">
      <c r="A5" s="256" t="s">
        <v>267</v>
      </c>
      <c r="B5" s="191">
        <v>0</v>
      </c>
      <c r="C5" s="191">
        <v>0</v>
      </c>
      <c r="D5" s="191">
        <v>0</v>
      </c>
      <c r="E5" s="191">
        <v>0</v>
      </c>
      <c r="F5" s="191">
        <v>0</v>
      </c>
      <c r="G5" s="191">
        <v>0</v>
      </c>
      <c r="H5" s="191">
        <v>0</v>
      </c>
      <c r="I5" s="191">
        <v>0</v>
      </c>
      <c r="J5" s="191">
        <v>0</v>
      </c>
      <c r="K5" s="191">
        <v>0</v>
      </c>
      <c r="L5" s="191">
        <v>0</v>
      </c>
      <c r="M5" s="191">
        <v>0</v>
      </c>
      <c r="N5" s="191">
        <v>0</v>
      </c>
      <c r="O5" s="191">
        <v>0</v>
      </c>
      <c r="P5" s="191">
        <v>0</v>
      </c>
      <c r="Q5" s="191">
        <v>0</v>
      </c>
      <c r="R5" s="191">
        <v>0</v>
      </c>
      <c r="S5" s="191">
        <v>0</v>
      </c>
      <c r="T5" s="191">
        <v>0</v>
      </c>
      <c r="U5" s="191">
        <v>0</v>
      </c>
      <c r="V5" s="191">
        <v>0</v>
      </c>
      <c r="W5" s="191">
        <v>0</v>
      </c>
      <c r="X5" s="191">
        <v>0</v>
      </c>
      <c r="Y5" s="191">
        <v>0</v>
      </c>
      <c r="Z5" s="191">
        <v>0</v>
      </c>
      <c r="AA5" s="191">
        <v>0</v>
      </c>
      <c r="AB5" s="198">
        <v>0.9</v>
      </c>
      <c r="AC5" s="197">
        <v>1.0369999999999999</v>
      </c>
      <c r="AD5" s="197">
        <v>1.3368422</v>
      </c>
      <c r="AE5" s="197">
        <v>0.59909880000000004</v>
      </c>
      <c r="AF5" s="197">
        <v>1.2177011199999999</v>
      </c>
      <c r="AG5" s="197">
        <v>0.82124492000000027</v>
      </c>
      <c r="AH5" s="226">
        <v>0.380297</v>
      </c>
      <c r="AI5" s="226">
        <v>0</v>
      </c>
      <c r="AJ5" s="237">
        <v>0.1</v>
      </c>
      <c r="AK5" s="194"/>
      <c r="AL5" s="194"/>
      <c r="AM5" s="310" t="s">
        <v>257</v>
      </c>
      <c r="AN5" s="304">
        <v>85</v>
      </c>
      <c r="AO5" s="305">
        <f t="shared" si="0"/>
        <v>85</v>
      </c>
      <c r="AP5" s="174"/>
      <c r="AQ5" s="174"/>
      <c r="AR5" s="174"/>
      <c r="AS5" s="174"/>
      <c r="AT5" s="174"/>
      <c r="AU5" s="174"/>
      <c r="AV5" s="174"/>
      <c r="AW5" s="174"/>
      <c r="AX5" s="174"/>
      <c r="AY5" s="174"/>
      <c r="AZ5" s="174"/>
      <c r="BA5" s="174"/>
      <c r="BB5" s="174"/>
      <c r="BC5" s="174"/>
      <c r="BD5" s="174"/>
      <c r="BE5" s="174"/>
      <c r="BF5" s="174"/>
      <c r="BG5" s="174"/>
      <c r="BH5" s="174"/>
      <c r="BI5" s="174"/>
      <c r="BJ5" s="174"/>
      <c r="BK5" s="174"/>
      <c r="BL5" s="174"/>
      <c r="BM5" s="174"/>
      <c r="BN5" s="174"/>
      <c r="BO5" s="174"/>
      <c r="BP5" s="174"/>
      <c r="BQ5" s="174"/>
      <c r="BR5" s="174"/>
      <c r="BS5" s="174"/>
      <c r="BT5" s="174"/>
      <c r="BU5" s="174"/>
      <c r="BV5" s="174"/>
      <c r="BW5" s="174"/>
      <c r="BX5" s="174"/>
      <c r="BY5" s="174"/>
      <c r="BZ5" s="174"/>
      <c r="CA5" s="174"/>
      <c r="CB5" s="174"/>
      <c r="CC5" s="174"/>
      <c r="CD5" s="174"/>
      <c r="CE5" s="174"/>
      <c r="CF5" s="174"/>
      <c r="CG5" s="174"/>
      <c r="CH5" s="174"/>
      <c r="CI5" s="174"/>
      <c r="CJ5" s="174"/>
      <c r="CK5" s="174"/>
      <c r="CL5" s="174"/>
      <c r="CM5" s="174"/>
      <c r="CN5" s="174"/>
      <c r="CO5" s="174"/>
      <c r="CP5" s="174"/>
      <c r="CQ5" s="174"/>
      <c r="CR5" s="174"/>
      <c r="CS5" s="174"/>
      <c r="CT5" s="174"/>
      <c r="CU5" s="174"/>
      <c r="CV5" s="174"/>
      <c r="CW5" s="174"/>
      <c r="CX5" s="174"/>
      <c r="CY5" s="174"/>
      <c r="CZ5" s="174"/>
      <c r="DA5" s="174"/>
      <c r="DB5" s="174"/>
      <c r="DC5" s="174"/>
      <c r="DD5" s="174"/>
      <c r="DE5" s="174"/>
      <c r="DF5" s="174"/>
      <c r="DG5" s="174"/>
      <c r="DH5" s="174"/>
      <c r="DI5" s="174"/>
      <c r="DJ5" s="174"/>
      <c r="DK5" s="174"/>
      <c r="DL5" s="174"/>
      <c r="DM5" s="174"/>
      <c r="DN5" s="174"/>
      <c r="DO5" s="174"/>
      <c r="DP5" s="174"/>
      <c r="DQ5" s="174"/>
      <c r="DR5" s="174"/>
      <c r="DS5" s="174"/>
      <c r="DT5" s="174"/>
      <c r="DU5" s="174"/>
      <c r="DV5" s="174"/>
      <c r="DW5" s="174"/>
      <c r="DX5" s="174"/>
      <c r="DY5" s="174"/>
      <c r="DZ5" s="174"/>
      <c r="EA5" s="174"/>
      <c r="EB5" s="174"/>
      <c r="EC5" s="174"/>
      <c r="ED5" s="174"/>
      <c r="EE5" s="174"/>
      <c r="EF5" s="174"/>
      <c r="EG5" s="174"/>
      <c r="EH5" s="174"/>
      <c r="EI5" s="174"/>
      <c r="EJ5" s="174"/>
      <c r="EK5" s="174"/>
      <c r="EL5" s="174"/>
      <c r="EM5" s="174"/>
      <c r="EN5" s="174"/>
      <c r="EO5" s="174"/>
      <c r="EP5" s="174"/>
      <c r="EQ5" s="174"/>
      <c r="ER5" s="174"/>
      <c r="ES5" s="174"/>
      <c r="ET5" s="174"/>
      <c r="EU5" s="174"/>
      <c r="EV5" s="174"/>
      <c r="EW5" s="174"/>
      <c r="EX5" s="174"/>
      <c r="EY5" s="174"/>
      <c r="EZ5" s="174"/>
      <c r="FA5" s="174"/>
      <c r="FB5" s="174"/>
      <c r="FC5" s="174"/>
      <c r="FD5" s="174"/>
      <c r="FE5" s="174"/>
      <c r="FF5" s="174"/>
      <c r="FG5" s="174"/>
      <c r="FH5" s="174"/>
      <c r="FI5" s="174"/>
      <c r="FJ5" s="174"/>
      <c r="FK5" s="174"/>
      <c r="FL5" s="174"/>
      <c r="FM5" s="174"/>
      <c r="FN5" s="174"/>
      <c r="FO5" s="174"/>
      <c r="FP5" s="174"/>
      <c r="FQ5" s="174"/>
      <c r="FR5" s="174"/>
      <c r="FS5" s="174"/>
      <c r="FT5" s="174"/>
      <c r="FU5" s="174"/>
      <c r="FV5" s="174"/>
      <c r="FW5" s="174"/>
      <c r="FX5" s="174"/>
      <c r="FY5" s="174"/>
      <c r="FZ5" s="174"/>
      <c r="GA5" s="174"/>
      <c r="GB5" s="174"/>
      <c r="GC5" s="174"/>
      <c r="GD5" s="174"/>
      <c r="GE5" s="174"/>
      <c r="GF5" s="174"/>
      <c r="GG5" s="174"/>
      <c r="GH5" s="174"/>
      <c r="GI5" s="174"/>
      <c r="GJ5" s="174"/>
      <c r="GK5" s="174"/>
      <c r="GL5" s="174"/>
      <c r="GM5" s="174"/>
      <c r="GN5" s="174"/>
      <c r="GO5" s="174"/>
      <c r="GP5" s="174"/>
      <c r="GQ5" s="174"/>
      <c r="GR5" s="174"/>
      <c r="GS5" s="174"/>
      <c r="GT5" s="174"/>
      <c r="GU5" s="174"/>
      <c r="GV5" s="174"/>
      <c r="GW5" s="174"/>
      <c r="GX5" s="174"/>
      <c r="GY5" s="174"/>
      <c r="GZ5" s="174"/>
      <c r="HA5" s="174"/>
      <c r="HB5" s="174"/>
      <c r="HC5" s="174"/>
      <c r="HD5" s="174"/>
      <c r="HE5" s="174"/>
      <c r="HF5" s="174"/>
      <c r="HG5" s="174"/>
      <c r="HH5" s="174"/>
      <c r="HI5" s="174"/>
      <c r="HJ5" s="174"/>
      <c r="HK5" s="174"/>
      <c r="HL5" s="174"/>
      <c r="HM5" s="174"/>
      <c r="HN5" s="174"/>
      <c r="HO5" s="174"/>
      <c r="HP5" s="174"/>
      <c r="HQ5" s="174"/>
      <c r="HR5" s="174"/>
      <c r="HS5" s="174"/>
      <c r="HT5" s="174"/>
      <c r="HU5" s="174"/>
      <c r="HV5" s="174"/>
      <c r="HW5" s="174"/>
      <c r="HX5" s="174"/>
      <c r="HY5" s="174"/>
      <c r="HZ5" s="174"/>
      <c r="IA5" s="174"/>
      <c r="IB5" s="174"/>
      <c r="IC5" s="174"/>
      <c r="ID5" s="174"/>
      <c r="IE5" s="174"/>
      <c r="IF5" s="174"/>
      <c r="IG5" s="174"/>
      <c r="IH5" s="174"/>
      <c r="II5" s="174"/>
      <c r="IJ5" s="174"/>
      <c r="IK5" s="174"/>
      <c r="IL5" s="174"/>
      <c r="IM5" s="174"/>
      <c r="IN5" s="174"/>
    </row>
    <row r="6" spans="1:248" s="186" customFormat="1" ht="20.25" thickBot="1" x14ac:dyDescent="0.45">
      <c r="A6" s="256" t="s">
        <v>266</v>
      </c>
      <c r="B6" s="192">
        <v>30</v>
      </c>
      <c r="C6" s="192">
        <v>17.899999999999999</v>
      </c>
      <c r="D6" s="192">
        <v>61.7</v>
      </c>
      <c r="E6" s="192">
        <v>55.1</v>
      </c>
      <c r="F6" s="192">
        <v>9</v>
      </c>
      <c r="G6" s="192">
        <v>46.4</v>
      </c>
      <c r="H6" s="192">
        <v>9.1</v>
      </c>
      <c r="I6" s="192">
        <v>78.599999999999994</v>
      </c>
      <c r="J6" s="192">
        <v>7.6</v>
      </c>
      <c r="K6" s="192">
        <v>5.3</v>
      </c>
      <c r="L6" s="192">
        <v>4.5</v>
      </c>
      <c r="M6" s="192">
        <v>4</v>
      </c>
      <c r="N6" s="192">
        <v>0.9</v>
      </c>
      <c r="O6" s="192">
        <v>85.8</v>
      </c>
      <c r="P6" s="192">
        <v>39.4</v>
      </c>
      <c r="Q6" s="191">
        <v>39.299999999999997</v>
      </c>
      <c r="R6" s="191">
        <v>45.1</v>
      </c>
      <c r="S6" s="191">
        <v>-42.6</v>
      </c>
      <c r="T6" s="191">
        <v>0</v>
      </c>
      <c r="U6" s="191">
        <v>14.1</v>
      </c>
      <c r="V6" s="191">
        <v>47</v>
      </c>
      <c r="W6" s="191">
        <v>6.2</v>
      </c>
      <c r="X6" s="191">
        <v>8.8000000000000007</v>
      </c>
      <c r="Y6" s="191">
        <v>68.400000000000006</v>
      </c>
      <c r="Z6" s="191">
        <v>75.900000000000006</v>
      </c>
      <c r="AA6" s="191">
        <v>53.8</v>
      </c>
      <c r="AB6" s="190">
        <v>360</v>
      </c>
      <c r="AC6" s="261">
        <v>60.4</v>
      </c>
      <c r="AD6" s="261">
        <v>37.299999999999997</v>
      </c>
      <c r="AE6" s="261">
        <v>135.69999999999999</v>
      </c>
      <c r="AF6" s="261">
        <v>56.4</v>
      </c>
      <c r="AG6" s="261">
        <v>102.95</v>
      </c>
      <c r="AH6" s="260">
        <v>114.5</v>
      </c>
      <c r="AI6" s="260">
        <v>103.59</v>
      </c>
      <c r="AJ6" s="259">
        <v>101.7</v>
      </c>
      <c r="AK6" s="194"/>
      <c r="AL6" s="194"/>
      <c r="AM6" s="310" t="s">
        <v>255</v>
      </c>
      <c r="AN6" s="304">
        <v>259</v>
      </c>
      <c r="AO6" s="305">
        <f t="shared" si="0"/>
        <v>259</v>
      </c>
      <c r="AP6" s="174"/>
      <c r="AQ6" s="174"/>
      <c r="AR6" s="174"/>
      <c r="AS6" s="174"/>
      <c r="AT6" s="174"/>
      <c r="AU6" s="174"/>
      <c r="AV6" s="174"/>
      <c r="AW6" s="174"/>
      <c r="AX6" s="174"/>
      <c r="AY6" s="174"/>
      <c r="AZ6" s="174"/>
      <c r="BA6" s="174"/>
      <c r="BB6" s="174"/>
      <c r="BC6" s="174"/>
      <c r="BD6" s="174"/>
      <c r="BE6" s="174"/>
      <c r="BF6" s="174"/>
      <c r="BG6" s="174"/>
      <c r="BH6" s="174"/>
      <c r="BI6" s="174"/>
      <c r="BJ6" s="174"/>
      <c r="BK6" s="174"/>
      <c r="BL6" s="174"/>
      <c r="BM6" s="174"/>
      <c r="BN6" s="174"/>
      <c r="BO6" s="174"/>
      <c r="BP6" s="174"/>
      <c r="BQ6" s="174"/>
      <c r="BR6" s="174"/>
      <c r="BS6" s="174"/>
      <c r="BT6" s="174"/>
      <c r="BU6" s="174"/>
      <c r="BV6" s="174"/>
      <c r="BW6" s="174"/>
      <c r="BX6" s="174"/>
      <c r="BY6" s="174"/>
      <c r="BZ6" s="174"/>
      <c r="CA6" s="174"/>
      <c r="CB6" s="174"/>
      <c r="CC6" s="174"/>
      <c r="CD6" s="174"/>
      <c r="CE6" s="174"/>
      <c r="CF6" s="174"/>
      <c r="CG6" s="174"/>
      <c r="CH6" s="174"/>
      <c r="CI6" s="174"/>
      <c r="CJ6" s="174"/>
      <c r="CK6" s="174"/>
      <c r="CL6" s="174"/>
      <c r="CM6" s="174"/>
      <c r="CN6" s="174"/>
      <c r="CO6" s="174"/>
      <c r="CP6" s="174"/>
      <c r="CQ6" s="174"/>
      <c r="CR6" s="174"/>
      <c r="CS6" s="174"/>
      <c r="CT6" s="174"/>
      <c r="CU6" s="174"/>
      <c r="CV6" s="174"/>
      <c r="CW6" s="174"/>
      <c r="CX6" s="174"/>
      <c r="CY6" s="174"/>
      <c r="CZ6" s="174"/>
      <c r="DA6" s="174"/>
      <c r="DB6" s="174"/>
      <c r="DC6" s="174"/>
      <c r="DD6" s="174"/>
      <c r="DE6" s="174"/>
      <c r="DF6" s="174"/>
      <c r="DG6" s="174"/>
      <c r="DH6" s="174"/>
      <c r="DI6" s="174"/>
      <c r="DJ6" s="174"/>
      <c r="DK6" s="174"/>
      <c r="DL6" s="174"/>
      <c r="DM6" s="174"/>
      <c r="DN6" s="174"/>
      <c r="DO6" s="174"/>
      <c r="DP6" s="174"/>
      <c r="DQ6" s="174"/>
      <c r="DR6" s="174"/>
      <c r="DS6" s="174"/>
      <c r="DT6" s="174"/>
      <c r="DU6" s="174"/>
      <c r="DV6" s="174"/>
      <c r="DW6" s="174"/>
      <c r="DX6" s="174"/>
      <c r="DY6" s="174"/>
      <c r="DZ6" s="174"/>
      <c r="EA6" s="174"/>
      <c r="EB6" s="174"/>
      <c r="EC6" s="174"/>
      <c r="ED6" s="174"/>
      <c r="EE6" s="174"/>
      <c r="EF6" s="174"/>
      <c r="EG6" s="174"/>
      <c r="EH6" s="174"/>
      <c r="EI6" s="174"/>
      <c r="EJ6" s="174"/>
      <c r="EK6" s="174"/>
      <c r="EL6" s="174"/>
      <c r="EM6" s="174"/>
      <c r="EN6" s="174"/>
      <c r="EO6" s="174"/>
      <c r="EP6" s="174"/>
      <c r="EQ6" s="174"/>
      <c r="ER6" s="174"/>
      <c r="ES6" s="174"/>
      <c r="ET6" s="174"/>
      <c r="EU6" s="174"/>
      <c r="EV6" s="174"/>
      <c r="EW6" s="174"/>
      <c r="EX6" s="174"/>
      <c r="EY6" s="174"/>
      <c r="EZ6" s="174"/>
      <c r="FA6" s="174"/>
      <c r="FB6" s="174"/>
      <c r="FC6" s="174"/>
      <c r="FD6" s="174"/>
      <c r="FE6" s="174"/>
      <c r="FF6" s="174"/>
      <c r="FG6" s="174"/>
      <c r="FH6" s="174"/>
      <c r="FI6" s="174"/>
      <c r="FJ6" s="174"/>
      <c r="FK6" s="174"/>
      <c r="FL6" s="174"/>
      <c r="FM6" s="174"/>
      <c r="FN6" s="174"/>
      <c r="FO6" s="174"/>
      <c r="FP6" s="174"/>
      <c r="FQ6" s="174"/>
      <c r="FR6" s="174"/>
      <c r="FS6" s="174"/>
      <c r="FT6" s="174"/>
      <c r="FU6" s="174"/>
      <c r="FV6" s="174"/>
      <c r="FW6" s="174"/>
      <c r="FX6" s="174"/>
      <c r="FY6" s="174"/>
      <c r="FZ6" s="174"/>
      <c r="GA6" s="174"/>
      <c r="GB6" s="174"/>
      <c r="GC6" s="174"/>
      <c r="GD6" s="174"/>
      <c r="GE6" s="174"/>
      <c r="GF6" s="174"/>
      <c r="GG6" s="174"/>
      <c r="GH6" s="174"/>
      <c r="GI6" s="174"/>
      <c r="GJ6" s="174"/>
      <c r="GK6" s="174"/>
      <c r="GL6" s="174"/>
      <c r="GM6" s="174"/>
      <c r="GN6" s="174"/>
      <c r="GO6" s="174"/>
      <c r="GP6" s="174"/>
      <c r="GQ6" s="174"/>
      <c r="GR6" s="174"/>
      <c r="GS6" s="174"/>
      <c r="GT6" s="174"/>
      <c r="GU6" s="174"/>
      <c r="GV6" s="174"/>
      <c r="GW6" s="174"/>
      <c r="GX6" s="174"/>
      <c r="GY6" s="174"/>
      <c r="GZ6" s="174"/>
      <c r="HA6" s="174"/>
      <c r="HB6" s="174"/>
      <c r="HC6" s="174"/>
      <c r="HD6" s="174"/>
      <c r="HE6" s="174"/>
      <c r="HF6" s="174"/>
      <c r="HG6" s="174"/>
      <c r="HH6" s="174"/>
      <c r="HI6" s="174"/>
      <c r="HJ6" s="174"/>
      <c r="HK6" s="174"/>
      <c r="HL6" s="174"/>
      <c r="HM6" s="174"/>
      <c r="HN6" s="174"/>
      <c r="HO6" s="174"/>
      <c r="HP6" s="174"/>
      <c r="HQ6" s="174"/>
      <c r="HR6" s="174"/>
      <c r="HS6" s="174"/>
      <c r="HT6" s="174"/>
      <c r="HU6" s="174"/>
      <c r="HV6" s="174"/>
      <c r="HW6" s="174"/>
      <c r="HX6" s="174"/>
      <c r="HY6" s="174"/>
      <c r="HZ6" s="174"/>
      <c r="IA6" s="174"/>
      <c r="IB6" s="174"/>
      <c r="IC6" s="174"/>
      <c r="ID6" s="174"/>
      <c r="IE6" s="174"/>
      <c r="IF6" s="174"/>
      <c r="IG6" s="174"/>
      <c r="IH6" s="174"/>
      <c r="II6" s="174"/>
      <c r="IJ6" s="174"/>
      <c r="IK6" s="174"/>
      <c r="IL6" s="174"/>
      <c r="IM6" s="174"/>
      <c r="IN6" s="174"/>
    </row>
    <row r="7" spans="1:248" s="176" customFormat="1" ht="20.25" thickBot="1" x14ac:dyDescent="0.45">
      <c r="A7" s="231" t="s">
        <v>265</v>
      </c>
      <c r="B7" s="183">
        <f t="shared" ref="B7:AJ7" si="1">SUM(B4:B6)</f>
        <v>30</v>
      </c>
      <c r="C7" s="183">
        <f t="shared" si="1"/>
        <v>17.899999999999999</v>
      </c>
      <c r="D7" s="183">
        <f t="shared" si="1"/>
        <v>61.7</v>
      </c>
      <c r="E7" s="183">
        <f t="shared" si="1"/>
        <v>55.1</v>
      </c>
      <c r="F7" s="183">
        <f t="shared" si="1"/>
        <v>9</v>
      </c>
      <c r="G7" s="183">
        <f t="shared" si="1"/>
        <v>56.599999999999994</v>
      </c>
      <c r="H7" s="183">
        <f t="shared" si="1"/>
        <v>17.100000000000001</v>
      </c>
      <c r="I7" s="183">
        <f t="shared" si="1"/>
        <v>83.3</v>
      </c>
      <c r="J7" s="183">
        <f t="shared" si="1"/>
        <v>15.3</v>
      </c>
      <c r="K7" s="183">
        <f t="shared" si="1"/>
        <v>13.600000000000001</v>
      </c>
      <c r="L7" s="183">
        <f t="shared" si="1"/>
        <v>20.7</v>
      </c>
      <c r="M7" s="183">
        <f t="shared" si="1"/>
        <v>21.7</v>
      </c>
      <c r="N7" s="183">
        <f t="shared" si="1"/>
        <v>12.1</v>
      </c>
      <c r="O7" s="183">
        <f t="shared" si="1"/>
        <v>103.1</v>
      </c>
      <c r="P7" s="183">
        <f t="shared" si="1"/>
        <v>59.9</v>
      </c>
      <c r="Q7" s="183">
        <f t="shared" si="1"/>
        <v>71.8</v>
      </c>
      <c r="R7" s="183">
        <f t="shared" si="1"/>
        <v>71.099999999999994</v>
      </c>
      <c r="S7" s="183">
        <f t="shared" si="1"/>
        <v>-14.5</v>
      </c>
      <c r="T7" s="183">
        <f t="shared" si="1"/>
        <v>22</v>
      </c>
      <c r="U7" s="183">
        <f t="shared" si="1"/>
        <v>28.799999999999997</v>
      </c>
      <c r="V7" s="183">
        <f t="shared" si="1"/>
        <v>60.9</v>
      </c>
      <c r="W7" s="183">
        <f t="shared" si="1"/>
        <v>22.7</v>
      </c>
      <c r="X7" s="183">
        <f t="shared" si="1"/>
        <v>14.9</v>
      </c>
      <c r="Y7" s="183">
        <f t="shared" si="1"/>
        <v>80</v>
      </c>
      <c r="Z7" s="183">
        <f t="shared" si="1"/>
        <v>84.4</v>
      </c>
      <c r="AA7" s="183">
        <f t="shared" si="1"/>
        <v>66</v>
      </c>
      <c r="AB7" s="180">
        <f t="shared" si="1"/>
        <v>396.3</v>
      </c>
      <c r="AC7" s="180">
        <f t="shared" si="1"/>
        <v>96.605999999999995</v>
      </c>
      <c r="AD7" s="180">
        <f t="shared" si="1"/>
        <v>64.171313069999997</v>
      </c>
      <c r="AE7" s="180">
        <f t="shared" si="1"/>
        <v>163.71146123</v>
      </c>
      <c r="AF7" s="180">
        <f t="shared" si="1"/>
        <v>97.616092509999987</v>
      </c>
      <c r="AG7" s="180">
        <f t="shared" si="1"/>
        <v>193.93786518999997</v>
      </c>
      <c r="AH7" s="179">
        <f t="shared" si="1"/>
        <v>172.330297</v>
      </c>
      <c r="AI7" s="179">
        <f t="shared" si="1"/>
        <v>155.69</v>
      </c>
      <c r="AJ7" s="178">
        <f t="shared" si="1"/>
        <v>139.15334831999999</v>
      </c>
      <c r="AK7" s="177">
        <f>SUM(B7:AJ7)</f>
        <v>2564.71637732</v>
      </c>
      <c r="AL7" s="177"/>
      <c r="AM7" s="309" t="s">
        <v>253</v>
      </c>
      <c r="AN7" s="304">
        <v>150</v>
      </c>
      <c r="AO7" s="305">
        <f t="shared" si="0"/>
        <v>150</v>
      </c>
      <c r="AP7" s="174"/>
      <c r="AQ7" s="174"/>
      <c r="AR7" s="174"/>
      <c r="AS7" s="174"/>
      <c r="AT7" s="174"/>
      <c r="AU7" s="174"/>
      <c r="AV7" s="174"/>
      <c r="AW7" s="174"/>
      <c r="AX7" s="174"/>
      <c r="AY7" s="174"/>
      <c r="AZ7" s="174"/>
      <c r="BA7" s="174"/>
      <c r="BB7" s="174"/>
      <c r="BC7" s="174"/>
      <c r="BD7" s="174"/>
      <c r="BE7" s="174"/>
      <c r="BF7" s="174"/>
      <c r="BG7" s="174"/>
      <c r="BH7" s="174"/>
      <c r="BI7" s="174"/>
      <c r="BJ7" s="174"/>
      <c r="BK7" s="174"/>
      <c r="BL7" s="174"/>
      <c r="BM7" s="174"/>
      <c r="BN7" s="174"/>
      <c r="BO7" s="174"/>
      <c r="BP7" s="174"/>
      <c r="BQ7" s="174"/>
      <c r="BR7" s="174"/>
      <c r="BS7" s="174"/>
      <c r="BT7" s="174"/>
      <c r="BU7" s="174"/>
      <c r="BV7" s="174"/>
      <c r="BW7" s="174"/>
      <c r="BX7" s="174"/>
      <c r="BY7" s="174"/>
      <c r="BZ7" s="174"/>
      <c r="CA7" s="174"/>
      <c r="CB7" s="174"/>
      <c r="CC7" s="174"/>
      <c r="CD7" s="174"/>
      <c r="CE7" s="174"/>
      <c r="CF7" s="174"/>
      <c r="CG7" s="174"/>
      <c r="CH7" s="174"/>
      <c r="CI7" s="174"/>
      <c r="CJ7" s="174"/>
      <c r="CK7" s="174"/>
      <c r="CL7" s="174"/>
      <c r="CM7" s="174"/>
      <c r="CN7" s="174"/>
      <c r="CO7" s="174"/>
      <c r="CP7" s="174"/>
      <c r="CQ7" s="174"/>
      <c r="CR7" s="174"/>
      <c r="CS7" s="174"/>
      <c r="CT7" s="174"/>
      <c r="CU7" s="174"/>
      <c r="CV7" s="174"/>
      <c r="CW7" s="174"/>
      <c r="CX7" s="174"/>
      <c r="CY7" s="174"/>
      <c r="CZ7" s="174"/>
      <c r="DA7" s="174"/>
      <c r="DB7" s="174"/>
      <c r="DC7" s="174"/>
      <c r="DD7" s="174"/>
      <c r="DE7" s="174"/>
      <c r="DF7" s="174"/>
      <c r="DG7" s="174"/>
      <c r="DH7" s="174"/>
      <c r="DI7" s="174"/>
      <c r="DJ7" s="174"/>
      <c r="DK7" s="174"/>
      <c r="DL7" s="174"/>
      <c r="DM7" s="174"/>
      <c r="DN7" s="174"/>
      <c r="DO7" s="174"/>
      <c r="DP7" s="174"/>
      <c r="DQ7" s="174"/>
      <c r="DR7" s="174"/>
      <c r="DS7" s="174"/>
      <c r="DT7" s="174"/>
      <c r="DU7" s="174"/>
      <c r="DV7" s="174"/>
      <c r="DW7" s="174"/>
      <c r="DX7" s="174"/>
      <c r="DY7" s="174"/>
      <c r="DZ7" s="174"/>
      <c r="EA7" s="174"/>
      <c r="EB7" s="174"/>
      <c r="EC7" s="174"/>
      <c r="ED7" s="174"/>
      <c r="EE7" s="174"/>
      <c r="EF7" s="174"/>
      <c r="EG7" s="174"/>
      <c r="EH7" s="174"/>
      <c r="EI7" s="174"/>
      <c r="EJ7" s="174"/>
      <c r="EK7" s="174"/>
      <c r="EL7" s="174"/>
      <c r="EM7" s="174"/>
      <c r="EN7" s="174"/>
      <c r="EO7" s="174"/>
      <c r="EP7" s="174"/>
      <c r="EQ7" s="174"/>
      <c r="ER7" s="174"/>
      <c r="ES7" s="174"/>
      <c r="ET7" s="174"/>
      <c r="EU7" s="174"/>
      <c r="EV7" s="174"/>
      <c r="EW7" s="174"/>
      <c r="EX7" s="174"/>
      <c r="EY7" s="174"/>
      <c r="EZ7" s="174"/>
      <c r="FA7" s="174"/>
      <c r="FB7" s="174"/>
      <c r="FC7" s="174"/>
      <c r="FD7" s="174"/>
      <c r="FE7" s="174"/>
      <c r="FF7" s="174"/>
      <c r="FG7" s="174"/>
      <c r="FH7" s="174"/>
      <c r="FI7" s="174"/>
      <c r="FJ7" s="174"/>
      <c r="FK7" s="174"/>
      <c r="FL7" s="174"/>
      <c r="FM7" s="174"/>
      <c r="FN7" s="174"/>
      <c r="FO7" s="174"/>
      <c r="FP7" s="174"/>
      <c r="FQ7" s="174"/>
      <c r="FR7" s="174"/>
      <c r="FS7" s="174"/>
      <c r="FT7" s="174"/>
      <c r="FU7" s="174"/>
      <c r="FV7" s="174"/>
      <c r="FW7" s="174"/>
      <c r="FX7" s="174"/>
      <c r="FY7" s="174"/>
      <c r="FZ7" s="174"/>
      <c r="GA7" s="174"/>
      <c r="GB7" s="174"/>
      <c r="GC7" s="174"/>
      <c r="GD7" s="174"/>
      <c r="GE7" s="174"/>
      <c r="GF7" s="174"/>
      <c r="GG7" s="174"/>
      <c r="GH7" s="174"/>
      <c r="GI7" s="174"/>
      <c r="GJ7" s="174"/>
      <c r="GK7" s="174"/>
      <c r="GL7" s="174"/>
      <c r="GM7" s="174"/>
      <c r="GN7" s="174"/>
      <c r="GO7" s="174"/>
      <c r="GP7" s="174"/>
      <c r="GQ7" s="174"/>
      <c r="GR7" s="174"/>
      <c r="GS7" s="174"/>
      <c r="GT7" s="174"/>
      <c r="GU7" s="174"/>
      <c r="GV7" s="174"/>
      <c r="GW7" s="174"/>
      <c r="GX7" s="174"/>
      <c r="GY7" s="174"/>
      <c r="GZ7" s="174"/>
      <c r="HA7" s="174"/>
      <c r="HB7" s="174"/>
      <c r="HC7" s="174"/>
      <c r="HD7" s="174"/>
      <c r="HE7" s="174"/>
      <c r="HF7" s="174"/>
      <c r="HG7" s="174"/>
      <c r="HH7" s="174"/>
      <c r="HI7" s="174"/>
      <c r="HJ7" s="174"/>
      <c r="HK7" s="174"/>
      <c r="HL7" s="174"/>
      <c r="HM7" s="174"/>
      <c r="HN7" s="174"/>
      <c r="HO7" s="174"/>
      <c r="HP7" s="174"/>
      <c r="HQ7" s="174"/>
      <c r="HR7" s="174"/>
      <c r="HS7" s="174"/>
      <c r="HT7" s="174"/>
      <c r="HU7" s="174"/>
      <c r="HV7" s="174"/>
      <c r="HW7" s="174"/>
      <c r="HX7" s="174"/>
      <c r="HY7" s="174"/>
      <c r="HZ7" s="174"/>
      <c r="IA7" s="174"/>
      <c r="IB7" s="174"/>
      <c r="IC7" s="174"/>
      <c r="ID7" s="174"/>
      <c r="IE7" s="174"/>
      <c r="IF7" s="174"/>
      <c r="IG7" s="174"/>
      <c r="IH7" s="174"/>
      <c r="II7" s="174"/>
      <c r="IJ7" s="174"/>
      <c r="IK7" s="174"/>
      <c r="IL7" s="174"/>
      <c r="IM7" s="174"/>
      <c r="IN7" s="174"/>
    </row>
    <row r="8" spans="1:248" s="186" customFormat="1" x14ac:dyDescent="0.4">
      <c r="A8" s="229" t="s">
        <v>264</v>
      </c>
      <c r="B8" s="245">
        <v>0</v>
      </c>
      <c r="C8" s="245">
        <v>0</v>
      </c>
      <c r="D8" s="245">
        <v>0</v>
      </c>
      <c r="E8" s="245">
        <v>0</v>
      </c>
      <c r="F8" s="245">
        <v>0</v>
      </c>
      <c r="G8" s="245">
        <v>0</v>
      </c>
      <c r="H8" s="245">
        <v>0</v>
      </c>
      <c r="I8" s="245">
        <v>0</v>
      </c>
      <c r="J8" s="245">
        <v>0</v>
      </c>
      <c r="K8" s="245">
        <v>0</v>
      </c>
      <c r="L8" s="245">
        <v>0</v>
      </c>
      <c r="M8" s="245">
        <v>0</v>
      </c>
      <c r="N8" s="245">
        <v>0</v>
      </c>
      <c r="O8" s="245">
        <v>0</v>
      </c>
      <c r="P8" s="245">
        <v>0</v>
      </c>
      <c r="Q8" s="244"/>
      <c r="R8" s="244"/>
      <c r="S8" s="244"/>
      <c r="T8" s="244"/>
      <c r="U8" s="244"/>
      <c r="V8" s="244"/>
      <c r="W8" s="244"/>
      <c r="X8" s="244"/>
      <c r="Y8" s="244"/>
      <c r="Z8" s="244"/>
      <c r="AA8" s="244"/>
      <c r="AB8" s="243"/>
      <c r="AC8" s="242"/>
      <c r="AD8" s="242"/>
      <c r="AE8" s="242"/>
      <c r="AF8" s="242"/>
      <c r="AG8" s="242"/>
      <c r="AH8" s="241"/>
      <c r="AI8" s="241"/>
      <c r="AJ8" s="240"/>
      <c r="AK8" s="177"/>
      <c r="AL8" s="177"/>
      <c r="AM8" s="313"/>
      <c r="AN8" s="306">
        <f>SUM(AN3:AN7)</f>
        <v>758</v>
      </c>
      <c r="AO8" s="302"/>
      <c r="AP8" s="174"/>
      <c r="AQ8" s="174"/>
      <c r="AR8" s="174"/>
      <c r="AS8" s="174"/>
      <c r="AT8" s="174"/>
      <c r="AU8" s="174"/>
      <c r="AV8" s="174"/>
      <c r="AW8" s="174"/>
      <c r="AX8" s="174"/>
      <c r="AY8" s="174"/>
      <c r="AZ8" s="174"/>
      <c r="BA8" s="174"/>
      <c r="BB8" s="174"/>
      <c r="BC8" s="174"/>
      <c r="BD8" s="174"/>
      <c r="BE8" s="174"/>
      <c r="BF8" s="174"/>
      <c r="BG8" s="174"/>
      <c r="BH8" s="174"/>
      <c r="BI8" s="174"/>
      <c r="BJ8" s="174"/>
      <c r="BK8" s="174"/>
      <c r="BL8" s="174"/>
      <c r="BM8" s="174"/>
      <c r="BN8" s="174"/>
      <c r="BO8" s="174"/>
      <c r="BP8" s="174"/>
      <c r="BQ8" s="174"/>
      <c r="BR8" s="174"/>
      <c r="BS8" s="174"/>
      <c r="BT8" s="174"/>
      <c r="BU8" s="174"/>
      <c r="BV8" s="174"/>
      <c r="BW8" s="174"/>
      <c r="BX8" s="174"/>
      <c r="BY8" s="174"/>
      <c r="BZ8" s="174"/>
      <c r="CA8" s="174"/>
      <c r="CB8" s="174"/>
      <c r="CC8" s="174"/>
      <c r="CD8" s="174"/>
      <c r="CE8" s="174"/>
      <c r="CF8" s="174"/>
      <c r="CG8" s="174"/>
      <c r="CH8" s="174"/>
      <c r="CI8" s="174"/>
      <c r="CJ8" s="174"/>
      <c r="CK8" s="174"/>
      <c r="CL8" s="174"/>
      <c r="CM8" s="174"/>
      <c r="CN8" s="174"/>
      <c r="CO8" s="174"/>
      <c r="CP8" s="174"/>
      <c r="CQ8" s="174"/>
      <c r="CR8" s="174"/>
      <c r="CS8" s="174"/>
      <c r="CT8" s="174"/>
      <c r="CU8" s="174"/>
      <c r="CV8" s="174"/>
      <c r="CW8" s="174"/>
      <c r="CX8" s="174"/>
      <c r="CY8" s="174"/>
      <c r="CZ8" s="174"/>
      <c r="DA8" s="174"/>
      <c r="DB8" s="174"/>
      <c r="DC8" s="174"/>
      <c r="DD8" s="174"/>
      <c r="DE8" s="174"/>
      <c r="DF8" s="174"/>
      <c r="DG8" s="174"/>
      <c r="DH8" s="174"/>
      <c r="DI8" s="174"/>
      <c r="DJ8" s="174"/>
      <c r="DK8" s="174"/>
      <c r="DL8" s="174"/>
      <c r="DM8" s="174"/>
      <c r="DN8" s="174"/>
      <c r="DO8" s="174"/>
      <c r="DP8" s="174"/>
      <c r="DQ8" s="174"/>
      <c r="DR8" s="174"/>
      <c r="DS8" s="174"/>
      <c r="DT8" s="174"/>
      <c r="DU8" s="174"/>
      <c r="DV8" s="174"/>
      <c r="DW8" s="174"/>
      <c r="DX8" s="174"/>
      <c r="DY8" s="174"/>
      <c r="DZ8" s="174"/>
      <c r="EA8" s="174"/>
      <c r="EB8" s="174"/>
      <c r="EC8" s="174"/>
      <c r="ED8" s="174"/>
      <c r="EE8" s="174"/>
      <c r="EF8" s="174"/>
      <c r="EG8" s="174"/>
      <c r="EH8" s="174"/>
      <c r="EI8" s="174"/>
      <c r="EJ8" s="174"/>
      <c r="EK8" s="174"/>
      <c r="EL8" s="174"/>
      <c r="EM8" s="174"/>
      <c r="EN8" s="174"/>
      <c r="EO8" s="174"/>
      <c r="EP8" s="174"/>
      <c r="EQ8" s="174"/>
      <c r="ER8" s="174"/>
      <c r="ES8" s="174"/>
      <c r="ET8" s="174"/>
      <c r="EU8" s="174"/>
      <c r="EV8" s="174"/>
      <c r="EW8" s="174"/>
      <c r="EX8" s="174"/>
      <c r="EY8" s="174"/>
      <c r="EZ8" s="174"/>
      <c r="FA8" s="174"/>
      <c r="FB8" s="174"/>
      <c r="FC8" s="174"/>
      <c r="FD8" s="174"/>
      <c r="FE8" s="174"/>
      <c r="FF8" s="174"/>
      <c r="FG8" s="174"/>
      <c r="FH8" s="174"/>
      <c r="FI8" s="174"/>
      <c r="FJ8" s="174"/>
      <c r="FK8" s="174"/>
      <c r="FL8" s="174"/>
      <c r="FM8" s="174"/>
      <c r="FN8" s="174"/>
      <c r="FO8" s="174"/>
      <c r="FP8" s="174"/>
      <c r="FQ8" s="174"/>
      <c r="FR8" s="174"/>
      <c r="FS8" s="174"/>
      <c r="FT8" s="174"/>
      <c r="FU8" s="174"/>
      <c r="FV8" s="174"/>
      <c r="FW8" s="174"/>
      <c r="FX8" s="174"/>
      <c r="FY8" s="174"/>
      <c r="FZ8" s="174"/>
      <c r="GA8" s="174"/>
      <c r="GB8" s="174"/>
      <c r="GC8" s="174"/>
      <c r="GD8" s="174"/>
      <c r="GE8" s="174"/>
      <c r="GF8" s="174"/>
      <c r="GG8" s="174"/>
      <c r="GH8" s="174"/>
      <c r="GI8" s="174"/>
      <c r="GJ8" s="174"/>
      <c r="GK8" s="174"/>
      <c r="GL8" s="174"/>
      <c r="GM8" s="174"/>
      <c r="GN8" s="174"/>
      <c r="GO8" s="174"/>
      <c r="GP8" s="174"/>
      <c r="GQ8" s="174"/>
      <c r="GR8" s="174"/>
      <c r="GS8" s="174"/>
      <c r="GT8" s="174"/>
      <c r="GU8" s="174"/>
      <c r="GV8" s="174"/>
      <c r="GW8" s="174"/>
      <c r="GX8" s="174"/>
      <c r="GY8" s="174"/>
      <c r="GZ8" s="174"/>
      <c r="HA8" s="174"/>
      <c r="HB8" s="174"/>
      <c r="HC8" s="174"/>
      <c r="HD8" s="174"/>
      <c r="HE8" s="174"/>
      <c r="HF8" s="174"/>
      <c r="HG8" s="174"/>
      <c r="HH8" s="174"/>
      <c r="HI8" s="174"/>
      <c r="HJ8" s="174"/>
      <c r="HK8" s="174"/>
      <c r="HL8" s="174"/>
      <c r="HM8" s="174"/>
      <c r="HN8" s="174"/>
      <c r="HO8" s="174"/>
      <c r="HP8" s="174"/>
      <c r="HQ8" s="174"/>
      <c r="HR8" s="174"/>
      <c r="HS8" s="174"/>
      <c r="HT8" s="174"/>
      <c r="HU8" s="174"/>
      <c r="HV8" s="174"/>
      <c r="HW8" s="174"/>
      <c r="HX8" s="174"/>
      <c r="HY8" s="174"/>
      <c r="HZ8" s="174"/>
      <c r="IA8" s="174"/>
      <c r="IB8" s="174"/>
      <c r="IC8" s="174"/>
      <c r="ID8" s="174"/>
      <c r="IE8" s="174"/>
      <c r="IF8" s="174"/>
      <c r="IG8" s="174"/>
      <c r="IH8" s="174"/>
      <c r="II8" s="174"/>
      <c r="IJ8" s="174"/>
      <c r="IK8" s="174"/>
      <c r="IL8" s="174"/>
      <c r="IM8" s="174"/>
      <c r="IN8" s="174"/>
    </row>
    <row r="9" spans="1:248" s="254" customFormat="1" ht="35.25" customHeight="1" x14ac:dyDescent="0.4">
      <c r="A9" s="258" t="s">
        <v>263</v>
      </c>
      <c r="B9" s="199">
        <v>2.2999999999999998</v>
      </c>
      <c r="C9" s="199">
        <v>2.2999999999999998</v>
      </c>
      <c r="D9" s="199">
        <v>4.5999999999999996</v>
      </c>
      <c r="E9" s="199">
        <v>9.1</v>
      </c>
      <c r="F9" s="199">
        <v>19.600000000000001</v>
      </c>
      <c r="G9" s="199">
        <v>15.9</v>
      </c>
      <c r="H9" s="199">
        <v>19.600000000000001</v>
      </c>
      <c r="I9" s="199">
        <v>22.2</v>
      </c>
      <c r="J9" s="199">
        <v>18.8</v>
      </c>
      <c r="K9" s="199">
        <v>23</v>
      </c>
      <c r="L9" s="199">
        <v>32.799999999999997</v>
      </c>
      <c r="M9" s="199">
        <v>33</v>
      </c>
      <c r="N9" s="199">
        <v>67</v>
      </c>
      <c r="O9" s="199">
        <v>49.6</v>
      </c>
      <c r="P9" s="199">
        <v>55.9</v>
      </c>
      <c r="Q9" s="197">
        <v>71.400000000000006</v>
      </c>
      <c r="R9" s="197">
        <v>68.5</v>
      </c>
      <c r="S9" s="197">
        <v>82.2</v>
      </c>
      <c r="T9" s="197">
        <v>104.9</v>
      </c>
      <c r="U9" s="197">
        <v>108.2</v>
      </c>
      <c r="V9" s="197">
        <v>108.2</v>
      </c>
      <c r="W9" s="197">
        <v>101.1</v>
      </c>
      <c r="X9" s="197">
        <v>137.1</v>
      </c>
      <c r="Y9" s="197">
        <v>140.69999999999999</v>
      </c>
      <c r="Z9" s="197">
        <v>137.9</v>
      </c>
      <c r="AA9" s="197">
        <v>135.80000000000001</v>
      </c>
      <c r="AB9" s="198">
        <v>137.9</v>
      </c>
      <c r="AC9" s="197">
        <v>139.482</v>
      </c>
      <c r="AD9" s="197">
        <v>148.89743393999996</v>
      </c>
      <c r="AE9" s="197">
        <v>177.85944282999998</v>
      </c>
      <c r="AF9" s="197">
        <v>199.58221303000002</v>
      </c>
      <c r="AG9" s="197">
        <v>221.05362423999992</v>
      </c>
      <c r="AH9" s="226">
        <v>248.93</v>
      </c>
      <c r="AI9" s="226">
        <v>239</v>
      </c>
      <c r="AJ9" s="225">
        <v>231.80148199999996</v>
      </c>
      <c r="AK9" s="177">
        <f>SUM(B9:AJ9)</f>
        <v>3316.2061960399997</v>
      </c>
      <c r="AL9" s="177"/>
      <c r="AP9" s="174"/>
      <c r="AQ9" s="174"/>
      <c r="AR9" s="174"/>
      <c r="AS9" s="174"/>
      <c r="AT9" s="174"/>
      <c r="AU9" s="174"/>
      <c r="AV9" s="174"/>
      <c r="AW9" s="174"/>
      <c r="AX9" s="174"/>
      <c r="AY9" s="174"/>
      <c r="AZ9" s="174"/>
      <c r="BA9" s="174"/>
      <c r="BB9" s="174"/>
      <c r="BC9" s="174"/>
      <c r="BD9" s="174"/>
      <c r="BE9" s="174"/>
      <c r="BF9" s="174"/>
      <c r="BG9" s="174"/>
      <c r="BH9" s="174"/>
      <c r="BI9" s="174"/>
      <c r="BJ9" s="174"/>
      <c r="BK9" s="174"/>
      <c r="BL9" s="174"/>
      <c r="BM9" s="174"/>
      <c r="BN9" s="174"/>
      <c r="BO9" s="174"/>
      <c r="BP9" s="174"/>
      <c r="BQ9" s="174"/>
      <c r="BR9" s="174"/>
      <c r="BS9" s="174"/>
      <c r="BT9" s="174"/>
      <c r="BU9" s="174"/>
      <c r="BV9" s="174"/>
      <c r="BW9" s="174"/>
      <c r="BX9" s="174"/>
      <c r="BY9" s="174"/>
      <c r="BZ9" s="174"/>
      <c r="CA9" s="174"/>
      <c r="CB9" s="174"/>
      <c r="CC9" s="174"/>
      <c r="CD9" s="174"/>
      <c r="CE9" s="174"/>
      <c r="CF9" s="174"/>
      <c r="CG9" s="174"/>
      <c r="CH9" s="174"/>
      <c r="CI9" s="174"/>
      <c r="CJ9" s="174"/>
      <c r="CK9" s="174"/>
      <c r="CL9" s="174"/>
      <c r="CM9" s="174"/>
      <c r="CN9" s="174"/>
      <c r="CO9" s="174"/>
      <c r="CP9" s="174"/>
      <c r="CQ9" s="174"/>
      <c r="CR9" s="174"/>
      <c r="CS9" s="174"/>
      <c r="CT9" s="174"/>
      <c r="CU9" s="174"/>
      <c r="CV9" s="174"/>
      <c r="CW9" s="174"/>
      <c r="CX9" s="174"/>
      <c r="CY9" s="174"/>
      <c r="CZ9" s="174"/>
      <c r="DA9" s="174"/>
      <c r="DB9" s="174"/>
      <c r="DC9" s="174"/>
      <c r="DD9" s="174"/>
      <c r="DE9" s="174"/>
      <c r="DF9" s="174"/>
      <c r="DG9" s="174"/>
      <c r="DH9" s="174"/>
      <c r="DI9" s="174"/>
      <c r="DJ9" s="174"/>
      <c r="DK9" s="174"/>
      <c r="DL9" s="174"/>
      <c r="DM9" s="174"/>
      <c r="DN9" s="174"/>
      <c r="DO9" s="174"/>
      <c r="DP9" s="174"/>
      <c r="DQ9" s="174"/>
      <c r="DR9" s="174"/>
      <c r="DS9" s="174"/>
      <c r="DT9" s="174"/>
      <c r="DU9" s="174"/>
      <c r="DV9" s="174"/>
      <c r="DW9" s="174"/>
      <c r="DX9" s="174"/>
      <c r="DY9" s="174"/>
      <c r="DZ9" s="174"/>
      <c r="EA9" s="174"/>
      <c r="EB9" s="174"/>
      <c r="EC9" s="174"/>
      <c r="ED9" s="174"/>
      <c r="EE9" s="174"/>
      <c r="EF9" s="174"/>
      <c r="EG9" s="174"/>
      <c r="EH9" s="174"/>
      <c r="EI9" s="174"/>
      <c r="EJ9" s="174"/>
      <c r="EK9" s="174"/>
      <c r="EL9" s="174"/>
      <c r="EM9" s="174"/>
      <c r="EN9" s="174"/>
      <c r="EO9" s="174"/>
      <c r="EP9" s="174"/>
      <c r="EQ9" s="174"/>
      <c r="ER9" s="174"/>
      <c r="ES9" s="174"/>
      <c r="ET9" s="174"/>
      <c r="EU9" s="174"/>
      <c r="EV9" s="174"/>
      <c r="EW9" s="174"/>
      <c r="EX9" s="174"/>
      <c r="EY9" s="174"/>
      <c r="EZ9" s="174"/>
      <c r="FA9" s="174"/>
      <c r="FB9" s="174"/>
      <c r="FC9" s="174"/>
      <c r="FD9" s="174"/>
      <c r="FE9" s="174"/>
      <c r="FF9" s="174"/>
      <c r="FG9" s="174"/>
      <c r="FH9" s="174"/>
      <c r="FI9" s="174"/>
      <c r="FJ9" s="174"/>
      <c r="FK9" s="174"/>
      <c r="FL9" s="174"/>
      <c r="FM9" s="174"/>
      <c r="FN9" s="174"/>
      <c r="FO9" s="174"/>
      <c r="FP9" s="174"/>
      <c r="FQ9" s="174"/>
      <c r="FR9" s="174"/>
      <c r="FS9" s="174"/>
      <c r="FT9" s="174"/>
      <c r="FU9" s="174"/>
      <c r="FV9" s="174"/>
      <c r="FW9" s="174"/>
      <c r="FX9" s="174"/>
      <c r="FY9" s="174"/>
      <c r="FZ9" s="174"/>
      <c r="GA9" s="174"/>
      <c r="GB9" s="174"/>
      <c r="GC9" s="174"/>
      <c r="GD9" s="174"/>
      <c r="GE9" s="174"/>
      <c r="GF9" s="174"/>
      <c r="GG9" s="174"/>
      <c r="GH9" s="174"/>
      <c r="GI9" s="174"/>
      <c r="GJ9" s="174"/>
      <c r="GK9" s="174"/>
      <c r="GL9" s="174"/>
      <c r="GM9" s="174"/>
      <c r="GN9" s="174"/>
      <c r="GO9" s="174"/>
      <c r="GP9" s="174"/>
      <c r="GQ9" s="174"/>
      <c r="GR9" s="174"/>
      <c r="GS9" s="174"/>
      <c r="GT9" s="174"/>
      <c r="GU9" s="174"/>
      <c r="GV9" s="174"/>
      <c r="GW9" s="174"/>
      <c r="GX9" s="174"/>
      <c r="GY9" s="174"/>
      <c r="GZ9" s="174"/>
      <c r="HA9" s="174"/>
      <c r="HB9" s="174"/>
      <c r="HC9" s="174"/>
      <c r="HD9" s="174"/>
      <c r="HE9" s="174"/>
      <c r="HF9" s="174"/>
      <c r="HG9" s="174"/>
      <c r="HH9" s="174"/>
      <c r="HI9" s="174"/>
      <c r="HJ9" s="174"/>
      <c r="HK9" s="174"/>
      <c r="HL9" s="174"/>
      <c r="HM9" s="174"/>
      <c r="HN9" s="174"/>
      <c r="HO9" s="174"/>
      <c r="HP9" s="174"/>
      <c r="HQ9" s="174"/>
      <c r="HR9" s="174"/>
      <c r="HS9" s="174"/>
      <c r="HT9" s="174"/>
      <c r="HU9" s="174"/>
      <c r="HV9" s="174"/>
      <c r="HW9" s="174"/>
      <c r="HX9" s="174"/>
      <c r="HY9" s="174"/>
      <c r="HZ9" s="174"/>
      <c r="IA9" s="174"/>
      <c r="IB9" s="174"/>
      <c r="IC9" s="174"/>
      <c r="ID9" s="174"/>
      <c r="IE9" s="174"/>
      <c r="IF9" s="174"/>
      <c r="IG9" s="174"/>
      <c r="IH9" s="174"/>
      <c r="II9" s="174"/>
      <c r="IJ9" s="174"/>
      <c r="IK9" s="174"/>
      <c r="IL9" s="174"/>
      <c r="IM9" s="174"/>
      <c r="IN9" s="174"/>
    </row>
    <row r="10" spans="1:248" s="254" customFormat="1" x14ac:dyDescent="0.4">
      <c r="A10" s="258" t="s">
        <v>262</v>
      </c>
      <c r="B10" s="245"/>
      <c r="C10" s="245"/>
      <c r="D10" s="245"/>
      <c r="E10" s="245"/>
      <c r="F10" s="245"/>
      <c r="G10" s="245"/>
      <c r="H10" s="245"/>
      <c r="I10" s="245"/>
      <c r="J10" s="245"/>
      <c r="K10" s="245"/>
      <c r="L10" s="245"/>
      <c r="M10" s="245"/>
      <c r="N10" s="245"/>
      <c r="O10" s="245"/>
      <c r="P10" s="245"/>
      <c r="Q10" s="244"/>
      <c r="R10" s="244"/>
      <c r="S10" s="244"/>
      <c r="T10" s="244"/>
      <c r="U10" s="244"/>
      <c r="V10" s="244"/>
      <c r="W10" s="244"/>
      <c r="X10" s="244"/>
      <c r="Y10" s="244"/>
      <c r="Z10" s="244"/>
      <c r="AA10" s="244"/>
      <c r="AB10" s="198"/>
      <c r="AC10" s="197"/>
      <c r="AD10" s="197"/>
      <c r="AE10" s="197"/>
      <c r="AF10" s="197"/>
      <c r="AG10" s="197"/>
      <c r="AH10" s="226"/>
      <c r="AI10" s="226">
        <v>0.2</v>
      </c>
      <c r="AJ10" s="237">
        <v>0.3</v>
      </c>
      <c r="AK10" s="177"/>
      <c r="AL10" s="177"/>
      <c r="AP10" s="174"/>
      <c r="AQ10" s="174"/>
      <c r="AR10" s="174"/>
      <c r="AS10" s="174"/>
      <c r="AT10" s="174"/>
      <c r="AU10" s="174"/>
      <c r="AV10" s="174"/>
      <c r="AW10" s="174"/>
      <c r="AX10" s="174"/>
      <c r="AY10" s="174"/>
      <c r="AZ10" s="174"/>
      <c r="BA10" s="174"/>
      <c r="BB10" s="174"/>
      <c r="BC10" s="174"/>
      <c r="BD10" s="174"/>
      <c r="BE10" s="174"/>
      <c r="BF10" s="174"/>
      <c r="BG10" s="174"/>
      <c r="BH10" s="174"/>
      <c r="BI10" s="174"/>
      <c r="BJ10" s="174"/>
      <c r="BK10" s="174"/>
      <c r="BL10" s="174"/>
      <c r="BM10" s="174"/>
      <c r="BN10" s="174"/>
      <c r="BO10" s="174"/>
      <c r="BP10" s="174"/>
      <c r="BQ10" s="174"/>
      <c r="BR10" s="174"/>
      <c r="BS10" s="174"/>
      <c r="BT10" s="174"/>
      <c r="BU10" s="174"/>
      <c r="BV10" s="174"/>
      <c r="BW10" s="174"/>
      <c r="BX10" s="174"/>
      <c r="BY10" s="174"/>
      <c r="BZ10" s="174"/>
      <c r="CA10" s="174"/>
      <c r="CB10" s="174"/>
      <c r="CC10" s="174"/>
      <c r="CD10" s="174"/>
      <c r="CE10" s="174"/>
      <c r="CF10" s="174"/>
      <c r="CG10" s="174"/>
      <c r="CH10" s="174"/>
      <c r="CI10" s="174"/>
      <c r="CJ10" s="174"/>
      <c r="CK10" s="174"/>
      <c r="CL10" s="174"/>
      <c r="CM10" s="174"/>
      <c r="CN10" s="174"/>
      <c r="CO10" s="174"/>
      <c r="CP10" s="174"/>
      <c r="CQ10" s="174"/>
      <c r="CR10" s="174"/>
      <c r="CS10" s="174"/>
      <c r="CT10" s="174"/>
      <c r="CU10" s="174"/>
      <c r="CV10" s="174"/>
      <c r="CW10" s="174"/>
      <c r="CX10" s="174"/>
      <c r="CY10" s="174"/>
      <c r="CZ10" s="174"/>
      <c r="DA10" s="174"/>
      <c r="DB10" s="174"/>
      <c r="DC10" s="174"/>
      <c r="DD10" s="174"/>
      <c r="DE10" s="174"/>
      <c r="DF10" s="174"/>
      <c r="DG10" s="174"/>
      <c r="DH10" s="174"/>
      <c r="DI10" s="174"/>
      <c r="DJ10" s="174"/>
      <c r="DK10" s="174"/>
      <c r="DL10" s="174"/>
      <c r="DM10" s="174"/>
      <c r="DN10" s="174"/>
      <c r="DO10" s="174"/>
      <c r="DP10" s="174"/>
      <c r="DQ10" s="174"/>
      <c r="DR10" s="174"/>
      <c r="DS10" s="174"/>
      <c r="DT10" s="174"/>
      <c r="DU10" s="174"/>
      <c r="DV10" s="174"/>
      <c r="DW10" s="174"/>
      <c r="DX10" s="174"/>
      <c r="DY10" s="174"/>
      <c r="DZ10" s="174"/>
      <c r="EA10" s="174"/>
      <c r="EB10" s="174"/>
      <c r="EC10" s="174"/>
      <c r="ED10" s="174"/>
      <c r="EE10" s="174"/>
      <c r="EF10" s="174"/>
      <c r="EG10" s="174"/>
      <c r="EH10" s="174"/>
      <c r="EI10" s="174"/>
      <c r="EJ10" s="174"/>
      <c r="EK10" s="174"/>
      <c r="EL10" s="174"/>
      <c r="EM10" s="174"/>
      <c r="EN10" s="174"/>
      <c r="EO10" s="174"/>
      <c r="EP10" s="174"/>
      <c r="EQ10" s="174"/>
      <c r="ER10" s="174"/>
      <c r="ES10" s="174"/>
      <c r="ET10" s="174"/>
      <c r="EU10" s="174"/>
      <c r="EV10" s="174"/>
      <c r="EW10" s="174"/>
      <c r="EX10" s="174"/>
      <c r="EY10" s="174"/>
      <c r="EZ10" s="174"/>
      <c r="FA10" s="174"/>
      <c r="FB10" s="174"/>
      <c r="FC10" s="174"/>
      <c r="FD10" s="174"/>
      <c r="FE10" s="174"/>
      <c r="FF10" s="174"/>
      <c r="FG10" s="174"/>
      <c r="FH10" s="174"/>
      <c r="FI10" s="174"/>
      <c r="FJ10" s="174"/>
      <c r="FK10" s="174"/>
      <c r="FL10" s="174"/>
      <c r="FM10" s="174"/>
      <c r="FN10" s="174"/>
      <c r="FO10" s="174"/>
      <c r="FP10" s="174"/>
      <c r="FQ10" s="174"/>
      <c r="FR10" s="174"/>
      <c r="FS10" s="174"/>
      <c r="FT10" s="174"/>
      <c r="FU10" s="174"/>
      <c r="FV10" s="174"/>
      <c r="FW10" s="174"/>
      <c r="FX10" s="174"/>
      <c r="FY10" s="174"/>
      <c r="FZ10" s="174"/>
      <c r="GA10" s="174"/>
      <c r="GB10" s="174"/>
      <c r="GC10" s="174"/>
      <c r="GD10" s="174"/>
      <c r="GE10" s="174"/>
      <c r="GF10" s="174"/>
      <c r="GG10" s="174"/>
      <c r="GH10" s="174"/>
      <c r="GI10" s="174"/>
      <c r="GJ10" s="174"/>
      <c r="GK10" s="174"/>
      <c r="GL10" s="174"/>
      <c r="GM10" s="174"/>
      <c r="GN10" s="174"/>
      <c r="GO10" s="174"/>
      <c r="GP10" s="174"/>
      <c r="GQ10" s="174"/>
      <c r="GR10" s="174"/>
      <c r="GS10" s="174"/>
      <c r="GT10" s="174"/>
      <c r="GU10" s="174"/>
      <c r="GV10" s="174"/>
      <c r="GW10" s="174"/>
      <c r="GX10" s="174"/>
      <c r="GY10" s="174"/>
      <c r="GZ10" s="174"/>
      <c r="HA10" s="174"/>
      <c r="HB10" s="174"/>
      <c r="HC10" s="174"/>
      <c r="HD10" s="174"/>
      <c r="HE10" s="174"/>
      <c r="HF10" s="174"/>
      <c r="HG10" s="174"/>
      <c r="HH10" s="174"/>
      <c r="HI10" s="174"/>
      <c r="HJ10" s="174"/>
      <c r="HK10" s="174"/>
      <c r="HL10" s="174"/>
      <c r="HM10" s="174"/>
      <c r="HN10" s="174"/>
      <c r="HO10" s="174"/>
      <c r="HP10" s="174"/>
      <c r="HQ10" s="174"/>
      <c r="HR10" s="174"/>
      <c r="HS10" s="174"/>
      <c r="HT10" s="174"/>
      <c r="HU10" s="174"/>
      <c r="HV10" s="174"/>
      <c r="HW10" s="174"/>
      <c r="HX10" s="174"/>
      <c r="HY10" s="174"/>
      <c r="HZ10" s="174"/>
      <c r="IA10" s="174"/>
      <c r="IB10" s="174"/>
      <c r="IC10" s="174"/>
      <c r="ID10" s="174"/>
      <c r="IE10" s="174"/>
      <c r="IF10" s="174"/>
      <c r="IG10" s="174"/>
      <c r="IH10" s="174"/>
      <c r="II10" s="174"/>
      <c r="IJ10" s="174"/>
      <c r="IK10" s="174"/>
      <c r="IL10" s="174"/>
      <c r="IM10" s="174"/>
      <c r="IN10" s="174"/>
    </row>
    <row r="11" spans="1:248" s="186" customFormat="1" x14ac:dyDescent="0.4">
      <c r="A11" s="258" t="s">
        <v>260</v>
      </c>
      <c r="B11" s="245">
        <v>0</v>
      </c>
      <c r="C11" s="245">
        <v>0</v>
      </c>
      <c r="D11" s="245">
        <v>0</v>
      </c>
      <c r="E11" s="245">
        <v>0</v>
      </c>
      <c r="F11" s="245">
        <v>0</v>
      </c>
      <c r="G11" s="245">
        <v>0</v>
      </c>
      <c r="H11" s="245">
        <v>0</v>
      </c>
      <c r="I11" s="245">
        <v>0</v>
      </c>
      <c r="J11" s="245">
        <v>0</v>
      </c>
      <c r="K11" s="245">
        <v>0</v>
      </c>
      <c r="L11" s="245">
        <v>0</v>
      </c>
      <c r="M11" s="245">
        <v>0</v>
      </c>
      <c r="N11" s="245">
        <v>0</v>
      </c>
      <c r="O11" s="245">
        <v>0</v>
      </c>
      <c r="P11" s="245">
        <v>0</v>
      </c>
      <c r="Q11" s="244"/>
      <c r="R11" s="244"/>
      <c r="S11" s="244"/>
      <c r="T11" s="244"/>
      <c r="U11" s="244"/>
      <c r="V11" s="244"/>
      <c r="W11" s="244">
        <v>2.9</v>
      </c>
      <c r="X11" s="244">
        <v>7.1</v>
      </c>
      <c r="Y11" s="244">
        <v>6.5</v>
      </c>
      <c r="Z11" s="244">
        <v>7.8</v>
      </c>
      <c r="AA11" s="244">
        <v>0.01</v>
      </c>
      <c r="AB11" s="198">
        <v>0</v>
      </c>
      <c r="AC11" s="197">
        <v>0</v>
      </c>
      <c r="AD11" s="197">
        <v>0</v>
      </c>
      <c r="AE11" s="197">
        <v>0</v>
      </c>
      <c r="AF11" s="197">
        <v>0</v>
      </c>
      <c r="AG11" s="197">
        <v>0</v>
      </c>
      <c r="AH11" s="226">
        <v>0</v>
      </c>
      <c r="AI11" s="226">
        <v>0</v>
      </c>
      <c r="AJ11" s="237">
        <v>0</v>
      </c>
      <c r="AK11" s="177"/>
      <c r="AL11" s="177"/>
      <c r="AP11" s="174"/>
      <c r="AQ11" s="174"/>
      <c r="AR11" s="174"/>
      <c r="AS11" s="174"/>
      <c r="AT11" s="174"/>
      <c r="AU11" s="174"/>
      <c r="AV11" s="174"/>
      <c r="AW11" s="174"/>
      <c r="AX11" s="174"/>
      <c r="AY11" s="174"/>
      <c r="AZ11" s="174"/>
      <c r="BA11" s="174"/>
      <c r="BB11" s="174"/>
      <c r="BC11" s="174"/>
      <c r="BD11" s="174"/>
      <c r="BE11" s="174"/>
      <c r="BF11" s="174"/>
      <c r="BG11" s="174"/>
      <c r="BH11" s="174"/>
      <c r="BI11" s="174"/>
      <c r="BJ11" s="174"/>
      <c r="BK11" s="174"/>
      <c r="BL11" s="174"/>
      <c r="BM11" s="174"/>
      <c r="BN11" s="174"/>
      <c r="BO11" s="174"/>
      <c r="BP11" s="174"/>
      <c r="BQ11" s="174"/>
      <c r="BR11" s="174"/>
      <c r="BS11" s="174"/>
      <c r="BT11" s="174"/>
      <c r="BU11" s="174"/>
      <c r="BV11" s="174"/>
      <c r="BW11" s="174"/>
      <c r="BX11" s="174"/>
      <c r="BY11" s="174"/>
      <c r="BZ11" s="174"/>
      <c r="CA11" s="174"/>
      <c r="CB11" s="174"/>
      <c r="CC11" s="174"/>
      <c r="CD11" s="174"/>
      <c r="CE11" s="174"/>
      <c r="CF11" s="174"/>
      <c r="CG11" s="174"/>
      <c r="CH11" s="174"/>
      <c r="CI11" s="174"/>
      <c r="CJ11" s="174"/>
      <c r="CK11" s="174"/>
      <c r="CL11" s="174"/>
      <c r="CM11" s="174"/>
      <c r="CN11" s="174"/>
      <c r="CO11" s="174"/>
      <c r="CP11" s="174"/>
      <c r="CQ11" s="174"/>
      <c r="CR11" s="174"/>
      <c r="CS11" s="174"/>
      <c r="CT11" s="174"/>
      <c r="CU11" s="174"/>
      <c r="CV11" s="174"/>
      <c r="CW11" s="174"/>
      <c r="CX11" s="174"/>
      <c r="CY11" s="174"/>
      <c r="CZ11" s="174"/>
      <c r="DA11" s="174"/>
      <c r="DB11" s="174"/>
      <c r="DC11" s="174"/>
      <c r="DD11" s="174"/>
      <c r="DE11" s="174"/>
      <c r="DF11" s="174"/>
      <c r="DG11" s="174"/>
      <c r="DH11" s="174"/>
      <c r="DI11" s="174"/>
      <c r="DJ11" s="174"/>
      <c r="DK11" s="174"/>
      <c r="DL11" s="174"/>
      <c r="DM11" s="174"/>
      <c r="DN11" s="174"/>
      <c r="DO11" s="174"/>
      <c r="DP11" s="174"/>
      <c r="DQ11" s="174"/>
      <c r="DR11" s="174"/>
      <c r="DS11" s="174"/>
      <c r="DT11" s="174"/>
      <c r="DU11" s="174"/>
      <c r="DV11" s="174"/>
      <c r="DW11" s="174"/>
      <c r="DX11" s="174"/>
      <c r="DY11" s="174"/>
      <c r="DZ11" s="174"/>
      <c r="EA11" s="174"/>
      <c r="EB11" s="174"/>
      <c r="EC11" s="174"/>
      <c r="ED11" s="174"/>
      <c r="EE11" s="174"/>
      <c r="EF11" s="174"/>
      <c r="EG11" s="174"/>
      <c r="EH11" s="174"/>
      <c r="EI11" s="174"/>
      <c r="EJ11" s="174"/>
      <c r="EK11" s="174"/>
      <c r="EL11" s="174"/>
      <c r="EM11" s="174"/>
      <c r="EN11" s="174"/>
      <c r="EO11" s="174"/>
      <c r="EP11" s="174"/>
      <c r="EQ11" s="174"/>
      <c r="ER11" s="174"/>
      <c r="ES11" s="174"/>
      <c r="ET11" s="174"/>
      <c r="EU11" s="174"/>
      <c r="EV11" s="174"/>
      <c r="EW11" s="174"/>
      <c r="EX11" s="174"/>
      <c r="EY11" s="174"/>
      <c r="EZ11" s="174"/>
      <c r="FA11" s="174"/>
      <c r="FB11" s="174"/>
      <c r="FC11" s="174"/>
      <c r="FD11" s="174"/>
      <c r="FE11" s="174"/>
      <c r="FF11" s="174"/>
      <c r="FG11" s="174"/>
      <c r="FH11" s="174"/>
      <c r="FI11" s="174"/>
      <c r="FJ11" s="174"/>
      <c r="FK11" s="174"/>
      <c r="FL11" s="174"/>
      <c r="FM11" s="174"/>
      <c r="FN11" s="174"/>
      <c r="FO11" s="174"/>
      <c r="FP11" s="174"/>
      <c r="FQ11" s="174"/>
      <c r="FR11" s="174"/>
      <c r="FS11" s="174"/>
      <c r="FT11" s="174"/>
      <c r="FU11" s="174"/>
      <c r="FV11" s="174"/>
      <c r="FW11" s="174"/>
      <c r="FX11" s="174"/>
      <c r="FY11" s="174"/>
      <c r="FZ11" s="174"/>
      <c r="GA11" s="174"/>
      <c r="GB11" s="174"/>
      <c r="GC11" s="174"/>
      <c r="GD11" s="174"/>
      <c r="GE11" s="174"/>
      <c r="GF11" s="174"/>
      <c r="GG11" s="174"/>
      <c r="GH11" s="174"/>
      <c r="GI11" s="174"/>
      <c r="GJ11" s="174"/>
      <c r="GK11" s="174"/>
      <c r="GL11" s="174"/>
      <c r="GM11" s="174"/>
      <c r="GN11" s="174"/>
      <c r="GO11" s="174"/>
      <c r="GP11" s="174"/>
      <c r="GQ11" s="174"/>
      <c r="GR11" s="174"/>
      <c r="GS11" s="174"/>
      <c r="GT11" s="174"/>
      <c r="GU11" s="174"/>
      <c r="GV11" s="174"/>
      <c r="GW11" s="174"/>
      <c r="GX11" s="174"/>
      <c r="GY11" s="174"/>
      <c r="GZ11" s="174"/>
      <c r="HA11" s="174"/>
      <c r="HB11" s="174"/>
      <c r="HC11" s="174"/>
      <c r="HD11" s="174"/>
      <c r="HE11" s="174"/>
      <c r="HF11" s="174"/>
      <c r="HG11" s="174"/>
      <c r="HH11" s="174"/>
      <c r="HI11" s="174"/>
      <c r="HJ11" s="174"/>
      <c r="HK11" s="174"/>
      <c r="HL11" s="174"/>
      <c r="HM11" s="174"/>
      <c r="HN11" s="174"/>
      <c r="HO11" s="174"/>
      <c r="HP11" s="174"/>
      <c r="HQ11" s="174"/>
      <c r="HR11" s="174"/>
      <c r="HS11" s="174"/>
      <c r="HT11" s="174"/>
      <c r="HU11" s="174"/>
      <c r="HV11" s="174"/>
      <c r="HW11" s="174"/>
      <c r="HX11" s="174"/>
      <c r="HY11" s="174"/>
      <c r="HZ11" s="174"/>
      <c r="IA11" s="174"/>
      <c r="IB11" s="174"/>
      <c r="IC11" s="174"/>
      <c r="ID11" s="174"/>
      <c r="IE11" s="174"/>
      <c r="IF11" s="174"/>
      <c r="IG11" s="174"/>
      <c r="IH11" s="174"/>
      <c r="II11" s="174"/>
      <c r="IJ11" s="174"/>
      <c r="IK11" s="174"/>
      <c r="IL11" s="174"/>
      <c r="IM11" s="174"/>
      <c r="IN11" s="174"/>
    </row>
    <row r="12" spans="1:248" s="186" customFormat="1" x14ac:dyDescent="0.4">
      <c r="A12" s="224" t="s">
        <v>258</v>
      </c>
      <c r="B12" s="199">
        <v>0</v>
      </c>
      <c r="C12" s="199">
        <v>0</v>
      </c>
      <c r="D12" s="199">
        <v>0</v>
      </c>
      <c r="E12" s="199">
        <v>0</v>
      </c>
      <c r="F12" s="199">
        <v>0</v>
      </c>
      <c r="G12" s="199">
        <v>0</v>
      </c>
      <c r="H12" s="199">
        <v>0</v>
      </c>
      <c r="I12" s="199">
        <v>0</v>
      </c>
      <c r="J12" s="199">
        <v>0</v>
      </c>
      <c r="K12" s="199">
        <v>0</v>
      </c>
      <c r="L12" s="199">
        <v>0</v>
      </c>
      <c r="M12" s="199">
        <v>0</v>
      </c>
      <c r="N12" s="199">
        <v>0</v>
      </c>
      <c r="O12" s="199">
        <v>0</v>
      </c>
      <c r="P12" s="199">
        <v>0</v>
      </c>
      <c r="Q12" s="197"/>
      <c r="R12" s="197"/>
      <c r="S12" s="197"/>
      <c r="T12" s="197"/>
      <c r="U12" s="197"/>
      <c r="V12" s="197"/>
      <c r="W12" s="197"/>
      <c r="X12" s="197"/>
      <c r="Y12" s="197"/>
      <c r="Z12" s="197"/>
      <c r="AA12" s="197"/>
      <c r="AB12" s="198"/>
      <c r="AC12" s="203"/>
      <c r="AD12" s="203"/>
      <c r="AE12" s="203"/>
      <c r="AF12" s="203"/>
      <c r="AG12" s="203"/>
      <c r="AH12" s="202"/>
      <c r="AI12" s="202"/>
      <c r="AJ12" s="201"/>
      <c r="AK12" s="177"/>
      <c r="AL12" s="177"/>
      <c r="AP12" s="174"/>
      <c r="AQ12" s="174"/>
      <c r="AR12" s="174"/>
      <c r="AS12" s="174"/>
      <c r="AT12" s="174"/>
      <c r="AU12" s="174"/>
      <c r="AV12" s="174"/>
      <c r="AW12" s="174"/>
      <c r="AX12" s="174"/>
      <c r="AY12" s="174"/>
      <c r="AZ12" s="174"/>
      <c r="BA12" s="174"/>
      <c r="BB12" s="174"/>
      <c r="BC12" s="174"/>
      <c r="BD12" s="174"/>
      <c r="BE12" s="174"/>
      <c r="BF12" s="174"/>
      <c r="BG12" s="174"/>
      <c r="BH12" s="174"/>
      <c r="BI12" s="174"/>
      <c r="BJ12" s="174"/>
      <c r="BK12" s="174"/>
      <c r="BL12" s="174"/>
      <c r="BM12" s="174"/>
      <c r="BN12" s="174"/>
      <c r="BO12" s="174"/>
      <c r="BP12" s="174"/>
      <c r="BQ12" s="174"/>
      <c r="BR12" s="174"/>
      <c r="BS12" s="174"/>
      <c r="BT12" s="174"/>
      <c r="BU12" s="174"/>
      <c r="BV12" s="174"/>
      <c r="BW12" s="174"/>
      <c r="BX12" s="174"/>
      <c r="BY12" s="174"/>
      <c r="BZ12" s="174"/>
      <c r="CA12" s="174"/>
      <c r="CB12" s="174"/>
      <c r="CC12" s="174"/>
      <c r="CD12" s="174"/>
      <c r="CE12" s="174"/>
      <c r="CF12" s="174"/>
      <c r="CG12" s="174"/>
      <c r="CH12" s="174"/>
      <c r="CI12" s="174"/>
      <c r="CJ12" s="174"/>
      <c r="CK12" s="174"/>
      <c r="CL12" s="174"/>
      <c r="CM12" s="174"/>
      <c r="CN12" s="174"/>
      <c r="CO12" s="174"/>
      <c r="CP12" s="174"/>
      <c r="CQ12" s="174"/>
      <c r="CR12" s="174"/>
      <c r="CS12" s="174"/>
      <c r="CT12" s="174"/>
      <c r="CU12" s="174"/>
      <c r="CV12" s="174"/>
      <c r="CW12" s="174"/>
      <c r="CX12" s="174"/>
      <c r="CY12" s="174"/>
      <c r="CZ12" s="174"/>
      <c r="DA12" s="174"/>
      <c r="DB12" s="174"/>
      <c r="DC12" s="174"/>
      <c r="DD12" s="174"/>
      <c r="DE12" s="174"/>
      <c r="DF12" s="174"/>
      <c r="DG12" s="174"/>
      <c r="DH12" s="174"/>
      <c r="DI12" s="174"/>
      <c r="DJ12" s="174"/>
      <c r="DK12" s="174"/>
      <c r="DL12" s="174"/>
      <c r="DM12" s="174"/>
      <c r="DN12" s="174"/>
      <c r="DO12" s="174"/>
      <c r="DP12" s="174"/>
      <c r="DQ12" s="174"/>
      <c r="DR12" s="174"/>
      <c r="DS12" s="174"/>
      <c r="DT12" s="174"/>
      <c r="DU12" s="174"/>
      <c r="DV12" s="174"/>
      <c r="DW12" s="174"/>
      <c r="DX12" s="174"/>
      <c r="DY12" s="174"/>
      <c r="DZ12" s="174"/>
      <c r="EA12" s="174"/>
      <c r="EB12" s="174"/>
      <c r="EC12" s="174"/>
      <c r="ED12" s="174"/>
      <c r="EE12" s="174"/>
      <c r="EF12" s="174"/>
      <c r="EG12" s="174"/>
      <c r="EH12" s="174"/>
      <c r="EI12" s="174"/>
      <c r="EJ12" s="174"/>
      <c r="EK12" s="174"/>
      <c r="EL12" s="174"/>
      <c r="EM12" s="174"/>
      <c r="EN12" s="174"/>
      <c r="EO12" s="174"/>
      <c r="EP12" s="174"/>
      <c r="EQ12" s="174"/>
      <c r="ER12" s="174"/>
      <c r="ES12" s="174"/>
      <c r="ET12" s="174"/>
      <c r="EU12" s="174"/>
      <c r="EV12" s="174"/>
      <c r="EW12" s="174"/>
      <c r="EX12" s="174"/>
      <c r="EY12" s="174"/>
      <c r="EZ12" s="174"/>
      <c r="FA12" s="174"/>
      <c r="FB12" s="174"/>
      <c r="FC12" s="174"/>
      <c r="FD12" s="174"/>
      <c r="FE12" s="174"/>
      <c r="FF12" s="174"/>
      <c r="FG12" s="174"/>
      <c r="FH12" s="174"/>
      <c r="FI12" s="174"/>
      <c r="FJ12" s="174"/>
      <c r="FK12" s="174"/>
      <c r="FL12" s="174"/>
      <c r="FM12" s="174"/>
      <c r="FN12" s="174"/>
      <c r="FO12" s="174"/>
      <c r="FP12" s="174"/>
      <c r="FQ12" s="174"/>
      <c r="FR12" s="174"/>
      <c r="FS12" s="174"/>
      <c r="FT12" s="174"/>
      <c r="FU12" s="174"/>
      <c r="FV12" s="174"/>
      <c r="FW12" s="174"/>
      <c r="FX12" s="174"/>
      <c r="FY12" s="174"/>
      <c r="FZ12" s="174"/>
      <c r="GA12" s="174"/>
      <c r="GB12" s="174"/>
      <c r="GC12" s="174"/>
      <c r="GD12" s="174"/>
      <c r="GE12" s="174"/>
      <c r="GF12" s="174"/>
      <c r="GG12" s="174"/>
      <c r="GH12" s="174"/>
      <c r="GI12" s="174"/>
      <c r="GJ12" s="174"/>
      <c r="GK12" s="174"/>
      <c r="GL12" s="174"/>
      <c r="GM12" s="174"/>
      <c r="GN12" s="174"/>
      <c r="GO12" s="174"/>
      <c r="GP12" s="174"/>
      <c r="GQ12" s="174"/>
      <c r="GR12" s="174"/>
      <c r="GS12" s="174"/>
      <c r="GT12" s="174"/>
      <c r="GU12" s="174"/>
      <c r="GV12" s="174"/>
      <c r="GW12" s="174"/>
      <c r="GX12" s="174"/>
      <c r="GY12" s="174"/>
      <c r="GZ12" s="174"/>
      <c r="HA12" s="174"/>
      <c r="HB12" s="174"/>
      <c r="HC12" s="174"/>
      <c r="HD12" s="174"/>
      <c r="HE12" s="174"/>
      <c r="HF12" s="174"/>
      <c r="HG12" s="174"/>
      <c r="HH12" s="174"/>
      <c r="HI12" s="174"/>
      <c r="HJ12" s="174"/>
      <c r="HK12" s="174"/>
      <c r="HL12" s="174"/>
      <c r="HM12" s="174"/>
      <c r="HN12" s="174"/>
      <c r="HO12" s="174"/>
      <c r="HP12" s="174"/>
      <c r="HQ12" s="174"/>
      <c r="HR12" s="174"/>
      <c r="HS12" s="174"/>
      <c r="HT12" s="174"/>
      <c r="HU12" s="174"/>
      <c r="HV12" s="174"/>
      <c r="HW12" s="174"/>
      <c r="HX12" s="174"/>
      <c r="HY12" s="174"/>
      <c r="HZ12" s="174"/>
      <c r="IA12" s="174"/>
      <c r="IB12" s="174"/>
      <c r="IC12" s="174"/>
      <c r="ID12" s="174"/>
      <c r="IE12" s="174"/>
      <c r="IF12" s="174"/>
      <c r="IG12" s="174"/>
      <c r="IH12" s="174"/>
      <c r="II12" s="174"/>
      <c r="IJ12" s="174"/>
      <c r="IK12" s="174"/>
      <c r="IL12" s="174"/>
      <c r="IM12" s="174"/>
      <c r="IN12" s="174"/>
    </row>
    <row r="13" spans="1:248" s="186" customFormat="1" x14ac:dyDescent="0.4">
      <c r="A13" s="257" t="s">
        <v>256</v>
      </c>
      <c r="B13" s="199">
        <v>0</v>
      </c>
      <c r="C13" s="199">
        <v>0.5</v>
      </c>
      <c r="D13" s="199">
        <v>1</v>
      </c>
      <c r="E13" s="199">
        <v>2.2000000000000002</v>
      </c>
      <c r="F13" s="199">
        <v>3.6</v>
      </c>
      <c r="G13" s="199">
        <v>5.4</v>
      </c>
      <c r="H13" s="199">
        <v>4.9000000000000004</v>
      </c>
      <c r="I13" s="199">
        <v>5.8</v>
      </c>
      <c r="J13" s="199">
        <v>5.0999999999999996</v>
      </c>
      <c r="K13" s="199">
        <v>7.6</v>
      </c>
      <c r="L13" s="199">
        <v>8.3000000000000007</v>
      </c>
      <c r="M13" s="199">
        <v>8.6999999999999993</v>
      </c>
      <c r="N13" s="199">
        <v>11.2</v>
      </c>
      <c r="O13" s="199">
        <v>11.2</v>
      </c>
      <c r="P13" s="199">
        <v>12.4</v>
      </c>
      <c r="Q13" s="197">
        <v>12.7</v>
      </c>
      <c r="R13" s="197">
        <v>11.5</v>
      </c>
      <c r="S13" s="197">
        <v>11.8</v>
      </c>
      <c r="T13" s="197">
        <v>11.44</v>
      </c>
      <c r="U13" s="197">
        <v>13</v>
      </c>
      <c r="V13" s="197">
        <v>12.4</v>
      </c>
      <c r="W13" s="197">
        <v>12.7</v>
      </c>
      <c r="X13" s="197">
        <v>14.9</v>
      </c>
      <c r="Y13" s="197">
        <v>15.115</v>
      </c>
      <c r="Z13" s="197">
        <v>17.3</v>
      </c>
      <c r="AA13" s="197">
        <v>17.2</v>
      </c>
      <c r="AB13" s="198">
        <v>20.100000000000001</v>
      </c>
      <c r="AC13" s="197">
        <v>19.27</v>
      </c>
      <c r="AD13" s="197">
        <v>19.399999999999999</v>
      </c>
      <c r="AE13" s="197">
        <v>20.77</v>
      </c>
      <c r="AF13" s="197">
        <v>23.300685000000005</v>
      </c>
      <c r="AG13" s="197">
        <v>24.5</v>
      </c>
      <c r="AH13" s="226">
        <v>21.99</v>
      </c>
      <c r="AI13" s="226">
        <v>28.7</v>
      </c>
      <c r="AJ13" s="237">
        <v>31</v>
      </c>
      <c r="AK13" s="177"/>
      <c r="AL13" s="177"/>
      <c r="AP13" s="174"/>
      <c r="AQ13" s="174"/>
      <c r="AR13" s="174"/>
      <c r="AS13" s="174"/>
      <c r="AT13" s="174"/>
      <c r="AU13" s="174"/>
      <c r="AV13" s="174"/>
      <c r="AW13" s="174"/>
      <c r="AX13" s="174"/>
      <c r="AY13" s="174"/>
      <c r="AZ13" s="174"/>
      <c r="BA13" s="174"/>
      <c r="BB13" s="174"/>
      <c r="BC13" s="174"/>
      <c r="BD13" s="174"/>
      <c r="BE13" s="174"/>
      <c r="BF13" s="174"/>
      <c r="BG13" s="174"/>
      <c r="BH13" s="174"/>
      <c r="BI13" s="174"/>
      <c r="BJ13" s="174"/>
      <c r="BK13" s="174"/>
      <c r="BL13" s="174"/>
      <c r="BM13" s="174"/>
      <c r="BN13" s="174"/>
      <c r="BO13" s="174"/>
      <c r="BP13" s="174"/>
      <c r="BQ13" s="174"/>
      <c r="BR13" s="174"/>
      <c r="BS13" s="174"/>
      <c r="BT13" s="174"/>
      <c r="BU13" s="174"/>
      <c r="BV13" s="174"/>
      <c r="BW13" s="174"/>
      <c r="BX13" s="174"/>
      <c r="BY13" s="174"/>
      <c r="BZ13" s="174"/>
      <c r="CA13" s="174"/>
      <c r="CB13" s="174"/>
      <c r="CC13" s="174"/>
      <c r="CD13" s="174"/>
      <c r="CE13" s="174"/>
      <c r="CF13" s="174"/>
      <c r="CG13" s="174"/>
      <c r="CH13" s="174"/>
      <c r="CI13" s="174"/>
      <c r="CJ13" s="174"/>
      <c r="CK13" s="174"/>
      <c r="CL13" s="174"/>
      <c r="CM13" s="174"/>
      <c r="CN13" s="174"/>
      <c r="CO13" s="174"/>
      <c r="CP13" s="174"/>
      <c r="CQ13" s="174"/>
      <c r="CR13" s="174"/>
      <c r="CS13" s="174"/>
      <c r="CT13" s="174"/>
      <c r="CU13" s="174"/>
      <c r="CV13" s="174"/>
      <c r="CW13" s="174"/>
      <c r="CX13" s="174"/>
      <c r="CY13" s="174"/>
      <c r="CZ13" s="174"/>
      <c r="DA13" s="174"/>
      <c r="DB13" s="174"/>
      <c r="DC13" s="174"/>
      <c r="DD13" s="174"/>
      <c r="DE13" s="174"/>
      <c r="DF13" s="174"/>
      <c r="DG13" s="174"/>
      <c r="DH13" s="174"/>
      <c r="DI13" s="174"/>
      <c r="DJ13" s="174"/>
      <c r="DK13" s="174"/>
      <c r="DL13" s="174"/>
      <c r="DM13" s="174"/>
      <c r="DN13" s="174"/>
      <c r="DO13" s="174"/>
      <c r="DP13" s="174"/>
      <c r="DQ13" s="174"/>
      <c r="DR13" s="174"/>
      <c r="DS13" s="174"/>
      <c r="DT13" s="174"/>
      <c r="DU13" s="174"/>
      <c r="DV13" s="174"/>
      <c r="DW13" s="174"/>
      <c r="DX13" s="174"/>
      <c r="DY13" s="174"/>
      <c r="DZ13" s="174"/>
      <c r="EA13" s="174"/>
      <c r="EB13" s="174"/>
      <c r="EC13" s="174"/>
      <c r="ED13" s="174"/>
      <c r="EE13" s="174"/>
      <c r="EF13" s="174"/>
      <c r="EG13" s="174"/>
      <c r="EH13" s="174"/>
      <c r="EI13" s="174"/>
      <c r="EJ13" s="174"/>
      <c r="EK13" s="174"/>
      <c r="EL13" s="174"/>
      <c r="EM13" s="174"/>
      <c r="EN13" s="174"/>
      <c r="EO13" s="174"/>
      <c r="EP13" s="174"/>
      <c r="EQ13" s="174"/>
      <c r="ER13" s="174"/>
      <c r="ES13" s="174"/>
      <c r="ET13" s="174"/>
      <c r="EU13" s="174"/>
      <c r="EV13" s="174"/>
      <c r="EW13" s="174"/>
      <c r="EX13" s="174"/>
      <c r="EY13" s="174"/>
      <c r="EZ13" s="174"/>
      <c r="FA13" s="174"/>
      <c r="FB13" s="174"/>
      <c r="FC13" s="174"/>
      <c r="FD13" s="174"/>
      <c r="FE13" s="174"/>
      <c r="FF13" s="174"/>
      <c r="FG13" s="174"/>
      <c r="FH13" s="174"/>
      <c r="FI13" s="174"/>
      <c r="FJ13" s="174"/>
      <c r="FK13" s="174"/>
      <c r="FL13" s="174"/>
      <c r="FM13" s="174"/>
      <c r="FN13" s="174"/>
      <c r="FO13" s="174"/>
      <c r="FP13" s="174"/>
      <c r="FQ13" s="174"/>
      <c r="FR13" s="174"/>
      <c r="FS13" s="174"/>
      <c r="FT13" s="174"/>
      <c r="FU13" s="174"/>
      <c r="FV13" s="174"/>
      <c r="FW13" s="174"/>
      <c r="FX13" s="174"/>
      <c r="FY13" s="174"/>
      <c r="FZ13" s="174"/>
      <c r="GA13" s="174"/>
      <c r="GB13" s="174"/>
      <c r="GC13" s="174"/>
      <c r="GD13" s="174"/>
      <c r="GE13" s="174"/>
      <c r="GF13" s="174"/>
      <c r="GG13" s="174"/>
      <c r="GH13" s="174"/>
      <c r="GI13" s="174"/>
      <c r="GJ13" s="174"/>
      <c r="GK13" s="174"/>
      <c r="GL13" s="174"/>
      <c r="GM13" s="174"/>
      <c r="GN13" s="174"/>
      <c r="GO13" s="174"/>
      <c r="GP13" s="174"/>
      <c r="GQ13" s="174"/>
      <c r="GR13" s="174"/>
      <c r="GS13" s="174"/>
      <c r="GT13" s="174"/>
      <c r="GU13" s="174"/>
      <c r="GV13" s="174"/>
      <c r="GW13" s="174"/>
      <c r="GX13" s="174"/>
      <c r="GY13" s="174"/>
      <c r="GZ13" s="174"/>
      <c r="HA13" s="174"/>
      <c r="HB13" s="174"/>
      <c r="HC13" s="174"/>
      <c r="HD13" s="174"/>
      <c r="HE13" s="174"/>
      <c r="HF13" s="174"/>
      <c r="HG13" s="174"/>
      <c r="HH13" s="174"/>
      <c r="HI13" s="174"/>
      <c r="HJ13" s="174"/>
      <c r="HK13" s="174"/>
      <c r="HL13" s="174"/>
      <c r="HM13" s="174"/>
      <c r="HN13" s="174"/>
      <c r="HO13" s="174"/>
      <c r="HP13" s="174"/>
      <c r="HQ13" s="174"/>
      <c r="HR13" s="174"/>
      <c r="HS13" s="174"/>
      <c r="HT13" s="174"/>
      <c r="HU13" s="174"/>
      <c r="HV13" s="174"/>
      <c r="HW13" s="174"/>
      <c r="HX13" s="174"/>
      <c r="HY13" s="174"/>
      <c r="HZ13" s="174"/>
      <c r="IA13" s="174"/>
      <c r="IB13" s="174"/>
      <c r="IC13" s="174"/>
      <c r="ID13" s="174"/>
      <c r="IE13" s="174"/>
      <c r="IF13" s="174"/>
      <c r="IG13" s="174"/>
      <c r="IH13" s="174"/>
      <c r="II13" s="174"/>
      <c r="IJ13" s="174"/>
      <c r="IK13" s="174"/>
      <c r="IL13" s="174"/>
      <c r="IM13" s="174"/>
      <c r="IN13" s="174"/>
    </row>
    <row r="14" spans="1:248" s="186" customFormat="1" x14ac:dyDescent="0.4">
      <c r="A14" s="257" t="s">
        <v>254</v>
      </c>
      <c r="B14" s="199">
        <v>15</v>
      </c>
      <c r="C14" s="199">
        <v>5.4</v>
      </c>
      <c r="D14" s="199">
        <v>7.6</v>
      </c>
      <c r="E14" s="199">
        <v>9.1</v>
      </c>
      <c r="F14" s="199">
        <v>10</v>
      </c>
      <c r="G14" s="199">
        <v>11.4</v>
      </c>
      <c r="H14" s="199">
        <v>15.8</v>
      </c>
      <c r="I14" s="199">
        <v>20.7</v>
      </c>
      <c r="J14" s="199">
        <v>10.5</v>
      </c>
      <c r="K14" s="199">
        <v>12.3</v>
      </c>
      <c r="L14" s="199">
        <v>11.5</v>
      </c>
      <c r="M14" s="199">
        <v>11.8</v>
      </c>
      <c r="N14" s="199">
        <v>13.3</v>
      </c>
      <c r="O14" s="199">
        <v>14</v>
      </c>
      <c r="P14" s="199">
        <v>16.899999999999999</v>
      </c>
      <c r="Q14" s="197">
        <v>17.8</v>
      </c>
      <c r="R14" s="197">
        <v>18.2</v>
      </c>
      <c r="S14" s="197">
        <v>18.899999999999999</v>
      </c>
      <c r="T14" s="197">
        <v>18.54</v>
      </c>
      <c r="U14" s="197">
        <v>19.899999999999999</v>
      </c>
      <c r="V14" s="197">
        <v>19.7</v>
      </c>
      <c r="W14" s="197">
        <v>23.1</v>
      </c>
      <c r="X14" s="197">
        <v>28.23</v>
      </c>
      <c r="Y14" s="197">
        <v>30.32</v>
      </c>
      <c r="Z14" s="197">
        <v>32.299999999999997</v>
      </c>
      <c r="AA14" s="197">
        <v>32.5</v>
      </c>
      <c r="AB14" s="198">
        <v>31.8</v>
      </c>
      <c r="AC14" s="197">
        <v>32.9</v>
      </c>
      <c r="AD14" s="197">
        <v>34.4</v>
      </c>
      <c r="AE14" s="197">
        <v>34.299999999999997</v>
      </c>
      <c r="AF14" s="197">
        <v>36.515000000000001</v>
      </c>
      <c r="AG14" s="197">
        <v>40.299999999999997</v>
      </c>
      <c r="AH14" s="226">
        <v>41.1</v>
      </c>
      <c r="AI14" s="226">
        <v>39.200000000000003</v>
      </c>
      <c r="AJ14" s="237">
        <v>47.8</v>
      </c>
      <c r="AK14" s="177"/>
      <c r="AL14" s="177"/>
      <c r="AP14" s="174"/>
      <c r="AQ14" s="174"/>
      <c r="AR14" s="174"/>
      <c r="AS14" s="174"/>
      <c r="AT14" s="174"/>
      <c r="AU14" s="174"/>
      <c r="AV14" s="174"/>
      <c r="AW14" s="174"/>
      <c r="AX14" s="174"/>
      <c r="AY14" s="174"/>
      <c r="AZ14" s="174"/>
      <c r="BA14" s="174"/>
      <c r="BB14" s="174"/>
      <c r="BC14" s="174"/>
      <c r="BD14" s="174"/>
      <c r="BE14" s="174"/>
      <c r="BF14" s="174"/>
      <c r="BG14" s="174"/>
      <c r="BH14" s="174"/>
      <c r="BI14" s="174"/>
      <c r="BJ14" s="174"/>
      <c r="BK14" s="174"/>
      <c r="BL14" s="174"/>
      <c r="BM14" s="174"/>
      <c r="BN14" s="174"/>
      <c r="BO14" s="174"/>
      <c r="BP14" s="174"/>
      <c r="BQ14" s="174"/>
      <c r="BR14" s="174"/>
      <c r="BS14" s="174"/>
      <c r="BT14" s="174"/>
      <c r="BU14" s="174"/>
      <c r="BV14" s="174"/>
      <c r="BW14" s="174"/>
      <c r="BX14" s="174"/>
      <c r="BY14" s="174"/>
      <c r="BZ14" s="174"/>
      <c r="CA14" s="174"/>
      <c r="CB14" s="174"/>
      <c r="CC14" s="174"/>
      <c r="CD14" s="174"/>
      <c r="CE14" s="174"/>
      <c r="CF14" s="174"/>
      <c r="CG14" s="174"/>
      <c r="CH14" s="174"/>
      <c r="CI14" s="174"/>
      <c r="CJ14" s="174"/>
      <c r="CK14" s="174"/>
      <c r="CL14" s="174"/>
      <c r="CM14" s="174"/>
      <c r="CN14" s="174"/>
      <c r="CO14" s="174"/>
      <c r="CP14" s="174"/>
      <c r="CQ14" s="174"/>
      <c r="CR14" s="174"/>
      <c r="CS14" s="174"/>
      <c r="CT14" s="174"/>
      <c r="CU14" s="174"/>
      <c r="CV14" s="174"/>
      <c r="CW14" s="174"/>
      <c r="CX14" s="174"/>
      <c r="CY14" s="174"/>
      <c r="CZ14" s="174"/>
      <c r="DA14" s="174"/>
      <c r="DB14" s="174"/>
      <c r="DC14" s="174"/>
      <c r="DD14" s="174"/>
      <c r="DE14" s="174"/>
      <c r="DF14" s="174"/>
      <c r="DG14" s="174"/>
      <c r="DH14" s="174"/>
      <c r="DI14" s="174"/>
      <c r="DJ14" s="174"/>
      <c r="DK14" s="174"/>
      <c r="DL14" s="174"/>
      <c r="DM14" s="174"/>
      <c r="DN14" s="174"/>
      <c r="DO14" s="174"/>
      <c r="DP14" s="174"/>
      <c r="DQ14" s="174"/>
      <c r="DR14" s="174"/>
      <c r="DS14" s="174"/>
      <c r="DT14" s="174"/>
      <c r="DU14" s="174"/>
      <c r="DV14" s="174"/>
      <c r="DW14" s="174"/>
      <c r="DX14" s="174"/>
      <c r="DY14" s="174"/>
      <c r="DZ14" s="174"/>
      <c r="EA14" s="174"/>
      <c r="EB14" s="174"/>
      <c r="EC14" s="174"/>
      <c r="ED14" s="174"/>
      <c r="EE14" s="174"/>
      <c r="EF14" s="174"/>
      <c r="EG14" s="174"/>
      <c r="EH14" s="174"/>
      <c r="EI14" s="174"/>
      <c r="EJ14" s="174"/>
      <c r="EK14" s="174"/>
      <c r="EL14" s="174"/>
      <c r="EM14" s="174"/>
      <c r="EN14" s="174"/>
      <c r="EO14" s="174"/>
      <c r="EP14" s="174"/>
      <c r="EQ14" s="174"/>
      <c r="ER14" s="174"/>
      <c r="ES14" s="174"/>
      <c r="ET14" s="174"/>
      <c r="EU14" s="174"/>
      <c r="EV14" s="174"/>
      <c r="EW14" s="174"/>
      <c r="EX14" s="174"/>
      <c r="EY14" s="174"/>
      <c r="EZ14" s="174"/>
      <c r="FA14" s="174"/>
      <c r="FB14" s="174"/>
      <c r="FC14" s="174"/>
      <c r="FD14" s="174"/>
      <c r="FE14" s="174"/>
      <c r="FF14" s="174"/>
      <c r="FG14" s="174"/>
      <c r="FH14" s="174"/>
      <c r="FI14" s="174"/>
      <c r="FJ14" s="174"/>
      <c r="FK14" s="174"/>
      <c r="FL14" s="174"/>
      <c r="FM14" s="174"/>
      <c r="FN14" s="174"/>
      <c r="FO14" s="174"/>
      <c r="FP14" s="174"/>
      <c r="FQ14" s="174"/>
      <c r="FR14" s="174"/>
      <c r="FS14" s="174"/>
      <c r="FT14" s="174"/>
      <c r="FU14" s="174"/>
      <c r="FV14" s="174"/>
      <c r="FW14" s="174"/>
      <c r="FX14" s="174"/>
      <c r="FY14" s="174"/>
      <c r="FZ14" s="174"/>
      <c r="GA14" s="174"/>
      <c r="GB14" s="174"/>
      <c r="GC14" s="174"/>
      <c r="GD14" s="174"/>
      <c r="GE14" s="174"/>
      <c r="GF14" s="174"/>
      <c r="GG14" s="174"/>
      <c r="GH14" s="174"/>
      <c r="GI14" s="174"/>
      <c r="GJ14" s="174"/>
      <c r="GK14" s="174"/>
      <c r="GL14" s="174"/>
      <c r="GM14" s="174"/>
      <c r="GN14" s="174"/>
      <c r="GO14" s="174"/>
      <c r="GP14" s="174"/>
      <c r="GQ14" s="174"/>
      <c r="GR14" s="174"/>
      <c r="GS14" s="174"/>
      <c r="GT14" s="174"/>
      <c r="GU14" s="174"/>
      <c r="GV14" s="174"/>
      <c r="GW14" s="174"/>
      <c r="GX14" s="174"/>
      <c r="GY14" s="174"/>
      <c r="GZ14" s="174"/>
      <c r="HA14" s="174"/>
      <c r="HB14" s="174"/>
      <c r="HC14" s="174"/>
      <c r="HD14" s="174"/>
      <c r="HE14" s="174"/>
      <c r="HF14" s="174"/>
      <c r="HG14" s="174"/>
      <c r="HH14" s="174"/>
      <c r="HI14" s="174"/>
      <c r="HJ14" s="174"/>
      <c r="HK14" s="174"/>
      <c r="HL14" s="174"/>
      <c r="HM14" s="174"/>
      <c r="HN14" s="174"/>
      <c r="HO14" s="174"/>
      <c r="HP14" s="174"/>
      <c r="HQ14" s="174"/>
      <c r="HR14" s="174"/>
      <c r="HS14" s="174"/>
      <c r="HT14" s="174"/>
      <c r="HU14" s="174"/>
      <c r="HV14" s="174"/>
      <c r="HW14" s="174"/>
      <c r="HX14" s="174"/>
      <c r="HY14" s="174"/>
      <c r="HZ14" s="174"/>
      <c r="IA14" s="174"/>
      <c r="IB14" s="174"/>
      <c r="IC14" s="174"/>
      <c r="ID14" s="174"/>
      <c r="IE14" s="174"/>
      <c r="IF14" s="174"/>
      <c r="IG14" s="174"/>
      <c r="IH14" s="174"/>
      <c r="II14" s="174"/>
      <c r="IJ14" s="174"/>
      <c r="IK14" s="174"/>
      <c r="IL14" s="174"/>
      <c r="IM14" s="174"/>
      <c r="IN14" s="174"/>
    </row>
    <row r="15" spans="1:248" s="186" customFormat="1" x14ac:dyDescent="0.4">
      <c r="A15" s="257" t="s">
        <v>252</v>
      </c>
      <c r="B15" s="199">
        <v>0</v>
      </c>
      <c r="C15" s="199">
        <v>0</v>
      </c>
      <c r="D15" s="199">
        <v>0</v>
      </c>
      <c r="E15" s="199">
        <v>0</v>
      </c>
      <c r="F15" s="199">
        <v>0</v>
      </c>
      <c r="G15" s="199">
        <v>0</v>
      </c>
      <c r="H15" s="199">
        <v>0</v>
      </c>
      <c r="I15" s="199">
        <v>0</v>
      </c>
      <c r="J15" s="199">
        <v>0</v>
      </c>
      <c r="K15" s="199">
        <v>0</v>
      </c>
      <c r="L15" s="199">
        <v>0</v>
      </c>
      <c r="M15" s="199">
        <v>0</v>
      </c>
      <c r="N15" s="199">
        <v>0</v>
      </c>
      <c r="O15" s="199">
        <v>1.2</v>
      </c>
      <c r="P15" s="199">
        <v>1.3</v>
      </c>
      <c r="Q15" s="197">
        <v>1.3</v>
      </c>
      <c r="R15" s="197">
        <v>1.5</v>
      </c>
      <c r="S15" s="197">
        <v>1.5</v>
      </c>
      <c r="T15" s="197">
        <v>2.7</v>
      </c>
      <c r="U15" s="197">
        <v>2.6</v>
      </c>
      <c r="V15" s="197">
        <v>1.8</v>
      </c>
      <c r="W15" s="197">
        <v>3</v>
      </c>
      <c r="X15" s="197">
        <v>3.78</v>
      </c>
      <c r="Y15" s="197">
        <v>3.12</v>
      </c>
      <c r="Z15" s="197">
        <v>3.9</v>
      </c>
      <c r="AA15" s="197">
        <v>3.92</v>
      </c>
      <c r="AB15" s="198">
        <v>4.5</v>
      </c>
      <c r="AC15" s="197">
        <v>3.9</v>
      </c>
      <c r="AD15" s="197">
        <v>4.3</v>
      </c>
      <c r="AE15" s="197">
        <v>4.5</v>
      </c>
      <c r="AF15" s="197">
        <v>5.2329999999999997</v>
      </c>
      <c r="AG15" s="197">
        <v>5</v>
      </c>
      <c r="AH15" s="226">
        <v>5.3</v>
      </c>
      <c r="AI15" s="226">
        <v>5.6</v>
      </c>
      <c r="AJ15" s="237">
        <v>6.6</v>
      </c>
      <c r="AK15" s="177"/>
      <c r="AL15" s="177"/>
      <c r="AP15" s="174"/>
      <c r="AQ15" s="174"/>
      <c r="AR15" s="174"/>
      <c r="AS15" s="174"/>
      <c r="AT15" s="174"/>
      <c r="AU15" s="174"/>
      <c r="AV15" s="174"/>
      <c r="AW15" s="174"/>
      <c r="AX15" s="174"/>
      <c r="AY15" s="174"/>
      <c r="AZ15" s="174"/>
      <c r="BA15" s="174"/>
      <c r="BB15" s="174"/>
      <c r="BC15" s="174"/>
      <c r="BD15" s="174"/>
      <c r="BE15" s="174"/>
      <c r="BF15" s="174"/>
      <c r="BG15" s="174"/>
      <c r="BH15" s="174"/>
      <c r="BI15" s="174"/>
      <c r="BJ15" s="174"/>
      <c r="BK15" s="174"/>
      <c r="BL15" s="174"/>
      <c r="BM15" s="174"/>
      <c r="BN15" s="174"/>
      <c r="BO15" s="174"/>
      <c r="BP15" s="174"/>
      <c r="BQ15" s="174"/>
      <c r="BR15" s="174"/>
      <c r="BS15" s="174"/>
      <c r="BT15" s="174"/>
      <c r="BU15" s="174"/>
      <c r="BV15" s="174"/>
      <c r="BW15" s="174"/>
      <c r="BX15" s="174"/>
      <c r="BY15" s="174"/>
      <c r="BZ15" s="174"/>
      <c r="CA15" s="174"/>
      <c r="CB15" s="174"/>
      <c r="CC15" s="174"/>
      <c r="CD15" s="174"/>
      <c r="CE15" s="174"/>
      <c r="CF15" s="174"/>
      <c r="CG15" s="174"/>
      <c r="CH15" s="174"/>
      <c r="CI15" s="174"/>
      <c r="CJ15" s="174"/>
      <c r="CK15" s="174"/>
      <c r="CL15" s="174"/>
      <c r="CM15" s="174"/>
      <c r="CN15" s="174"/>
      <c r="CO15" s="174"/>
      <c r="CP15" s="174"/>
      <c r="CQ15" s="174"/>
      <c r="CR15" s="174"/>
      <c r="CS15" s="174"/>
      <c r="CT15" s="174"/>
      <c r="CU15" s="174"/>
      <c r="CV15" s="174"/>
      <c r="CW15" s="174"/>
      <c r="CX15" s="174"/>
      <c r="CY15" s="174"/>
      <c r="CZ15" s="174"/>
      <c r="DA15" s="174"/>
      <c r="DB15" s="174"/>
      <c r="DC15" s="174"/>
      <c r="DD15" s="174"/>
      <c r="DE15" s="174"/>
      <c r="DF15" s="174"/>
      <c r="DG15" s="174"/>
      <c r="DH15" s="174"/>
      <c r="DI15" s="174"/>
      <c r="DJ15" s="174"/>
      <c r="DK15" s="174"/>
      <c r="DL15" s="174"/>
      <c r="DM15" s="174"/>
      <c r="DN15" s="174"/>
      <c r="DO15" s="174"/>
      <c r="DP15" s="174"/>
      <c r="DQ15" s="174"/>
      <c r="DR15" s="174"/>
      <c r="DS15" s="174"/>
      <c r="DT15" s="174"/>
      <c r="DU15" s="174"/>
      <c r="DV15" s="174"/>
      <c r="DW15" s="174"/>
      <c r="DX15" s="174"/>
      <c r="DY15" s="174"/>
      <c r="DZ15" s="174"/>
      <c r="EA15" s="174"/>
      <c r="EB15" s="174"/>
      <c r="EC15" s="174"/>
      <c r="ED15" s="174"/>
      <c r="EE15" s="174"/>
      <c r="EF15" s="174"/>
      <c r="EG15" s="174"/>
      <c r="EH15" s="174"/>
      <c r="EI15" s="174"/>
      <c r="EJ15" s="174"/>
      <c r="EK15" s="174"/>
      <c r="EL15" s="174"/>
      <c r="EM15" s="174"/>
      <c r="EN15" s="174"/>
      <c r="EO15" s="174"/>
      <c r="EP15" s="174"/>
      <c r="EQ15" s="174"/>
      <c r="ER15" s="174"/>
      <c r="ES15" s="174"/>
      <c r="ET15" s="174"/>
      <c r="EU15" s="174"/>
      <c r="EV15" s="174"/>
      <c r="EW15" s="174"/>
      <c r="EX15" s="174"/>
      <c r="EY15" s="174"/>
      <c r="EZ15" s="174"/>
      <c r="FA15" s="174"/>
      <c r="FB15" s="174"/>
      <c r="FC15" s="174"/>
      <c r="FD15" s="174"/>
      <c r="FE15" s="174"/>
      <c r="FF15" s="174"/>
      <c r="FG15" s="174"/>
      <c r="FH15" s="174"/>
      <c r="FI15" s="174"/>
      <c r="FJ15" s="174"/>
      <c r="FK15" s="174"/>
      <c r="FL15" s="174"/>
      <c r="FM15" s="174"/>
      <c r="FN15" s="174"/>
      <c r="FO15" s="174"/>
      <c r="FP15" s="174"/>
      <c r="FQ15" s="174"/>
      <c r="FR15" s="174"/>
      <c r="FS15" s="174"/>
      <c r="FT15" s="174"/>
      <c r="FU15" s="174"/>
      <c r="FV15" s="174"/>
      <c r="FW15" s="174"/>
      <c r="FX15" s="174"/>
      <c r="FY15" s="174"/>
      <c r="FZ15" s="174"/>
      <c r="GA15" s="174"/>
      <c r="GB15" s="174"/>
      <c r="GC15" s="174"/>
      <c r="GD15" s="174"/>
      <c r="GE15" s="174"/>
      <c r="GF15" s="174"/>
      <c r="GG15" s="174"/>
      <c r="GH15" s="174"/>
      <c r="GI15" s="174"/>
      <c r="GJ15" s="174"/>
      <c r="GK15" s="174"/>
      <c r="GL15" s="174"/>
      <c r="GM15" s="174"/>
      <c r="GN15" s="174"/>
      <c r="GO15" s="174"/>
      <c r="GP15" s="174"/>
      <c r="GQ15" s="174"/>
      <c r="GR15" s="174"/>
      <c r="GS15" s="174"/>
      <c r="GT15" s="174"/>
      <c r="GU15" s="174"/>
      <c r="GV15" s="174"/>
      <c r="GW15" s="174"/>
      <c r="GX15" s="174"/>
      <c r="GY15" s="174"/>
      <c r="GZ15" s="174"/>
      <c r="HA15" s="174"/>
      <c r="HB15" s="174"/>
      <c r="HC15" s="174"/>
      <c r="HD15" s="174"/>
      <c r="HE15" s="174"/>
      <c r="HF15" s="174"/>
      <c r="HG15" s="174"/>
      <c r="HH15" s="174"/>
      <c r="HI15" s="174"/>
      <c r="HJ15" s="174"/>
      <c r="HK15" s="174"/>
      <c r="HL15" s="174"/>
      <c r="HM15" s="174"/>
      <c r="HN15" s="174"/>
      <c r="HO15" s="174"/>
      <c r="HP15" s="174"/>
      <c r="HQ15" s="174"/>
      <c r="HR15" s="174"/>
      <c r="HS15" s="174"/>
      <c r="HT15" s="174"/>
      <c r="HU15" s="174"/>
      <c r="HV15" s="174"/>
      <c r="HW15" s="174"/>
      <c r="HX15" s="174"/>
      <c r="HY15" s="174"/>
      <c r="HZ15" s="174"/>
      <c r="IA15" s="174"/>
      <c r="IB15" s="174"/>
      <c r="IC15" s="174"/>
      <c r="ID15" s="174"/>
      <c r="IE15" s="174"/>
      <c r="IF15" s="174"/>
      <c r="IG15" s="174"/>
      <c r="IH15" s="174"/>
      <c r="II15" s="174"/>
      <c r="IJ15" s="174"/>
      <c r="IK15" s="174"/>
      <c r="IL15" s="174"/>
      <c r="IM15" s="174"/>
      <c r="IN15" s="174"/>
    </row>
    <row r="16" spans="1:248" s="254" customFormat="1" ht="20.25" thickBot="1" x14ac:dyDescent="0.45">
      <c r="A16" s="256" t="s">
        <v>251</v>
      </c>
      <c r="B16" s="192">
        <v>0</v>
      </c>
      <c r="C16" s="192">
        <v>0.2</v>
      </c>
      <c r="D16" s="192">
        <v>2.9</v>
      </c>
      <c r="E16" s="192">
        <v>2.9</v>
      </c>
      <c r="F16" s="192">
        <v>2.4</v>
      </c>
      <c r="G16" s="192">
        <v>3.1</v>
      </c>
      <c r="H16" s="192">
        <v>3</v>
      </c>
      <c r="I16" s="192">
        <v>3.2</v>
      </c>
      <c r="J16" s="192">
        <v>3.4</v>
      </c>
      <c r="K16" s="192">
        <v>3.7</v>
      </c>
      <c r="L16" s="192">
        <v>3.6</v>
      </c>
      <c r="M16" s="192">
        <v>3.8</v>
      </c>
      <c r="N16" s="192">
        <v>3.9</v>
      </c>
      <c r="O16" s="192">
        <v>4.0999999999999996</v>
      </c>
      <c r="P16" s="192">
        <v>4.3</v>
      </c>
      <c r="Q16" s="191">
        <v>4.3</v>
      </c>
      <c r="R16" s="191">
        <v>4.2</v>
      </c>
      <c r="S16" s="191">
        <v>3.7</v>
      </c>
      <c r="T16" s="191">
        <v>3.7</v>
      </c>
      <c r="U16" s="191">
        <v>3.4</v>
      </c>
      <c r="V16" s="191">
        <v>3.7</v>
      </c>
      <c r="W16" s="191">
        <v>3.7</v>
      </c>
      <c r="X16" s="191">
        <v>4</v>
      </c>
      <c r="Y16" s="191">
        <v>4</v>
      </c>
      <c r="Z16" s="191">
        <v>3.7</v>
      </c>
      <c r="AA16" s="191">
        <v>4.3</v>
      </c>
      <c r="AB16" s="190">
        <v>4.25</v>
      </c>
      <c r="AC16" s="221">
        <v>4.1950000000000003</v>
      </c>
      <c r="AD16" s="221">
        <f>8.245/2</f>
        <v>4.1224999999999996</v>
      </c>
      <c r="AE16" s="221">
        <v>4.7</v>
      </c>
      <c r="AF16" s="221">
        <v>4.6523023600000002</v>
      </c>
      <c r="AG16" s="221">
        <v>4.4651007800000002</v>
      </c>
      <c r="AH16" s="220">
        <v>4.62</v>
      </c>
      <c r="AI16" s="220">
        <v>5</v>
      </c>
      <c r="AJ16" s="255">
        <v>4.9000000000000004</v>
      </c>
      <c r="AK16" s="177"/>
      <c r="AL16" s="177"/>
      <c r="AM16" s="313"/>
      <c r="AN16" s="302"/>
      <c r="AO16" s="302"/>
      <c r="AP16" s="174"/>
      <c r="AQ16" s="174"/>
      <c r="AR16" s="174"/>
      <c r="AS16" s="174"/>
      <c r="AT16" s="174"/>
      <c r="AU16" s="174"/>
      <c r="AV16" s="174"/>
      <c r="AW16" s="174"/>
      <c r="AX16" s="174"/>
      <c r="AY16" s="174"/>
      <c r="AZ16" s="174"/>
      <c r="BA16" s="174"/>
      <c r="BB16" s="174"/>
      <c r="BC16" s="174"/>
      <c r="BD16" s="174"/>
      <c r="BE16" s="174"/>
      <c r="BF16" s="174"/>
      <c r="BG16" s="174"/>
      <c r="BH16" s="174"/>
      <c r="BI16" s="174"/>
      <c r="BJ16" s="174"/>
      <c r="BK16" s="174"/>
      <c r="BL16" s="174"/>
      <c r="BM16" s="174"/>
      <c r="BN16" s="174"/>
      <c r="BO16" s="174"/>
      <c r="BP16" s="174"/>
      <c r="BQ16" s="174"/>
      <c r="BR16" s="174"/>
      <c r="BS16" s="174"/>
      <c r="BT16" s="174"/>
      <c r="BU16" s="174"/>
      <c r="BV16" s="174"/>
      <c r="BW16" s="174"/>
      <c r="BX16" s="174"/>
      <c r="BY16" s="174"/>
      <c r="BZ16" s="174"/>
      <c r="CA16" s="174"/>
      <c r="CB16" s="174"/>
      <c r="CC16" s="174"/>
      <c r="CD16" s="174"/>
      <c r="CE16" s="174"/>
      <c r="CF16" s="174"/>
      <c r="CG16" s="174"/>
      <c r="CH16" s="174"/>
      <c r="CI16" s="174"/>
      <c r="CJ16" s="174"/>
      <c r="CK16" s="174"/>
      <c r="CL16" s="174"/>
      <c r="CM16" s="174"/>
      <c r="CN16" s="174"/>
      <c r="CO16" s="174"/>
      <c r="CP16" s="174"/>
      <c r="CQ16" s="174"/>
      <c r="CR16" s="174"/>
      <c r="CS16" s="174"/>
      <c r="CT16" s="174"/>
      <c r="CU16" s="174"/>
      <c r="CV16" s="174"/>
      <c r="CW16" s="174"/>
      <c r="CX16" s="174"/>
      <c r="CY16" s="174"/>
      <c r="CZ16" s="174"/>
      <c r="DA16" s="174"/>
      <c r="DB16" s="174"/>
      <c r="DC16" s="174"/>
      <c r="DD16" s="174"/>
      <c r="DE16" s="174"/>
      <c r="DF16" s="174"/>
      <c r="DG16" s="174"/>
      <c r="DH16" s="174"/>
      <c r="DI16" s="174"/>
      <c r="DJ16" s="174"/>
      <c r="DK16" s="174"/>
      <c r="DL16" s="174"/>
      <c r="DM16" s="174"/>
      <c r="DN16" s="174"/>
      <c r="DO16" s="174"/>
      <c r="DP16" s="174"/>
      <c r="DQ16" s="174"/>
      <c r="DR16" s="174"/>
      <c r="DS16" s="174"/>
      <c r="DT16" s="174"/>
      <c r="DU16" s="174"/>
      <c r="DV16" s="174"/>
      <c r="DW16" s="174"/>
      <c r="DX16" s="174"/>
      <c r="DY16" s="174"/>
      <c r="DZ16" s="174"/>
      <c r="EA16" s="174"/>
      <c r="EB16" s="174"/>
      <c r="EC16" s="174"/>
      <c r="ED16" s="174"/>
      <c r="EE16" s="174"/>
      <c r="EF16" s="174"/>
      <c r="EG16" s="174"/>
      <c r="EH16" s="174"/>
      <c r="EI16" s="174"/>
      <c r="EJ16" s="174"/>
      <c r="EK16" s="174"/>
      <c r="EL16" s="174"/>
      <c r="EM16" s="174"/>
      <c r="EN16" s="174"/>
      <c r="EO16" s="174"/>
      <c r="EP16" s="174"/>
      <c r="EQ16" s="174"/>
      <c r="ER16" s="174"/>
      <c r="ES16" s="174"/>
      <c r="ET16" s="174"/>
      <c r="EU16" s="174"/>
      <c r="EV16" s="174"/>
      <c r="EW16" s="174"/>
      <c r="EX16" s="174"/>
      <c r="EY16" s="174"/>
      <c r="EZ16" s="174"/>
      <c r="FA16" s="174"/>
      <c r="FB16" s="174"/>
      <c r="FC16" s="174"/>
      <c r="FD16" s="174"/>
      <c r="FE16" s="174"/>
      <c r="FF16" s="174"/>
      <c r="FG16" s="174"/>
      <c r="FH16" s="174"/>
      <c r="FI16" s="174"/>
      <c r="FJ16" s="174"/>
      <c r="FK16" s="174"/>
      <c r="FL16" s="174"/>
      <c r="FM16" s="174"/>
      <c r="FN16" s="174"/>
      <c r="FO16" s="174"/>
      <c r="FP16" s="174"/>
      <c r="FQ16" s="174"/>
      <c r="FR16" s="174"/>
      <c r="FS16" s="174"/>
      <c r="FT16" s="174"/>
      <c r="FU16" s="174"/>
      <c r="FV16" s="174"/>
      <c r="FW16" s="174"/>
      <c r="FX16" s="174"/>
      <c r="FY16" s="174"/>
      <c r="FZ16" s="174"/>
      <c r="GA16" s="174"/>
      <c r="GB16" s="174"/>
      <c r="GC16" s="174"/>
      <c r="GD16" s="174"/>
      <c r="GE16" s="174"/>
      <c r="GF16" s="174"/>
      <c r="GG16" s="174"/>
      <c r="GH16" s="174"/>
      <c r="GI16" s="174"/>
      <c r="GJ16" s="174"/>
      <c r="GK16" s="174"/>
      <c r="GL16" s="174"/>
      <c r="GM16" s="174"/>
      <c r="GN16" s="174"/>
      <c r="GO16" s="174"/>
      <c r="GP16" s="174"/>
      <c r="GQ16" s="174"/>
      <c r="GR16" s="174"/>
      <c r="GS16" s="174"/>
      <c r="GT16" s="174"/>
      <c r="GU16" s="174"/>
      <c r="GV16" s="174"/>
      <c r="GW16" s="174"/>
      <c r="GX16" s="174"/>
      <c r="GY16" s="174"/>
      <c r="GZ16" s="174"/>
      <c r="HA16" s="174"/>
      <c r="HB16" s="174"/>
      <c r="HC16" s="174"/>
      <c r="HD16" s="174"/>
      <c r="HE16" s="174"/>
      <c r="HF16" s="174"/>
      <c r="HG16" s="174"/>
      <c r="HH16" s="174"/>
      <c r="HI16" s="174"/>
      <c r="HJ16" s="174"/>
      <c r="HK16" s="174"/>
      <c r="HL16" s="174"/>
      <c r="HM16" s="174"/>
      <c r="HN16" s="174"/>
      <c r="HO16" s="174"/>
      <c r="HP16" s="174"/>
      <c r="HQ16" s="174"/>
      <c r="HR16" s="174"/>
      <c r="HS16" s="174"/>
      <c r="HT16" s="174"/>
      <c r="HU16" s="174"/>
      <c r="HV16" s="174"/>
      <c r="HW16" s="174"/>
      <c r="HX16" s="174"/>
      <c r="HY16" s="174"/>
      <c r="HZ16" s="174"/>
      <c r="IA16" s="174"/>
      <c r="IB16" s="174"/>
      <c r="IC16" s="174"/>
      <c r="ID16" s="174"/>
      <c r="IE16" s="174"/>
      <c r="IF16" s="174"/>
      <c r="IG16" s="174"/>
      <c r="IH16" s="174"/>
      <c r="II16" s="174"/>
      <c r="IJ16" s="174"/>
      <c r="IK16" s="174"/>
      <c r="IL16" s="174"/>
      <c r="IM16" s="174"/>
      <c r="IN16" s="174"/>
    </row>
    <row r="17" spans="1:248" s="186" customFormat="1" ht="21" thickTop="1" thickBot="1" x14ac:dyDescent="0.45">
      <c r="A17" s="253" t="s">
        <v>250</v>
      </c>
      <c r="B17" s="252">
        <v>15</v>
      </c>
      <c r="C17" s="252">
        <v>6.1</v>
      </c>
      <c r="D17" s="252">
        <v>11.5</v>
      </c>
      <c r="E17" s="252">
        <v>14.2</v>
      </c>
      <c r="F17" s="252">
        <v>16</v>
      </c>
      <c r="G17" s="252">
        <v>19.899999999999999</v>
      </c>
      <c r="H17" s="252">
        <v>23.7</v>
      </c>
      <c r="I17" s="252">
        <v>29.7</v>
      </c>
      <c r="J17" s="252">
        <v>19</v>
      </c>
      <c r="K17" s="252">
        <v>23.6</v>
      </c>
      <c r="L17" s="252">
        <v>23.4</v>
      </c>
      <c r="M17" s="252">
        <v>24.3</v>
      </c>
      <c r="N17" s="252">
        <v>28.4</v>
      </c>
      <c r="O17" s="252">
        <v>30.5</v>
      </c>
      <c r="P17" s="252">
        <v>34.9</v>
      </c>
      <c r="Q17" s="251">
        <f t="shared" ref="Q17:AJ17" si="2">SUM(Q13:Q16)</f>
        <v>36.1</v>
      </c>
      <c r="R17" s="251">
        <f t="shared" si="2"/>
        <v>35.4</v>
      </c>
      <c r="S17" s="251">
        <f t="shared" si="2"/>
        <v>35.900000000000006</v>
      </c>
      <c r="T17" s="251">
        <f t="shared" si="2"/>
        <v>36.380000000000003</v>
      </c>
      <c r="U17" s="251">
        <f t="shared" si="2"/>
        <v>38.9</v>
      </c>
      <c r="V17" s="251">
        <f t="shared" si="2"/>
        <v>37.6</v>
      </c>
      <c r="W17" s="251">
        <f t="shared" si="2"/>
        <v>42.5</v>
      </c>
      <c r="X17" s="251">
        <f t="shared" si="2"/>
        <v>50.910000000000004</v>
      </c>
      <c r="Y17" s="251">
        <f t="shared" si="2"/>
        <v>52.555</v>
      </c>
      <c r="Z17" s="251">
        <f t="shared" si="2"/>
        <v>57.199999999999996</v>
      </c>
      <c r="AA17" s="251">
        <f t="shared" si="2"/>
        <v>57.92</v>
      </c>
      <c r="AB17" s="250">
        <f t="shared" si="2"/>
        <v>60.650000000000006</v>
      </c>
      <c r="AC17" s="250">
        <f t="shared" si="2"/>
        <v>60.265000000000001</v>
      </c>
      <c r="AD17" s="250">
        <f t="shared" si="2"/>
        <v>62.222499999999997</v>
      </c>
      <c r="AE17" s="250">
        <f t="shared" si="2"/>
        <v>64.27</v>
      </c>
      <c r="AF17" s="250">
        <f t="shared" si="2"/>
        <v>69.700987359999999</v>
      </c>
      <c r="AG17" s="250">
        <f t="shared" si="2"/>
        <v>74.265100779999997</v>
      </c>
      <c r="AH17" s="249">
        <f t="shared" si="2"/>
        <v>73.010000000000005</v>
      </c>
      <c r="AI17" s="249">
        <f t="shared" si="2"/>
        <v>78.5</v>
      </c>
      <c r="AJ17" s="248">
        <f t="shared" si="2"/>
        <v>90.3</v>
      </c>
      <c r="AK17" s="177">
        <f>SUM(B17:AJ17)</f>
        <v>1434.7485881399998</v>
      </c>
      <c r="AL17" s="177"/>
      <c r="AM17" s="311"/>
      <c r="AN17"/>
      <c r="AO17"/>
      <c r="AP17" s="174"/>
      <c r="AQ17" s="174"/>
      <c r="AR17" s="174"/>
      <c r="AS17" s="174"/>
      <c r="AT17" s="174"/>
      <c r="AU17" s="174"/>
      <c r="AV17" s="174"/>
      <c r="AW17" s="174"/>
      <c r="AX17" s="174"/>
      <c r="AY17" s="174"/>
      <c r="AZ17" s="174"/>
      <c r="BA17" s="174"/>
      <c r="BB17" s="174"/>
      <c r="BC17" s="174"/>
      <c r="BD17" s="174"/>
      <c r="BE17" s="174"/>
      <c r="BF17" s="174"/>
      <c r="BG17" s="174"/>
      <c r="BH17" s="174"/>
      <c r="BI17" s="174"/>
      <c r="BJ17" s="174"/>
      <c r="BK17" s="174"/>
      <c r="BL17" s="174"/>
      <c r="BM17" s="174"/>
      <c r="BN17" s="174"/>
      <c r="BO17" s="174"/>
      <c r="BP17" s="174"/>
      <c r="BQ17" s="174"/>
      <c r="BR17" s="174"/>
      <c r="BS17" s="174"/>
      <c r="BT17" s="174"/>
      <c r="BU17" s="174"/>
      <c r="BV17" s="174"/>
      <c r="BW17" s="174"/>
      <c r="BX17" s="174"/>
      <c r="BY17" s="174"/>
      <c r="BZ17" s="174"/>
      <c r="CA17" s="174"/>
      <c r="CB17" s="174"/>
      <c r="CC17" s="174"/>
      <c r="CD17" s="174"/>
      <c r="CE17" s="174"/>
      <c r="CF17" s="174"/>
      <c r="CG17" s="174"/>
      <c r="CH17" s="174"/>
      <c r="CI17" s="174"/>
      <c r="CJ17" s="174"/>
      <c r="CK17" s="174"/>
      <c r="CL17" s="174"/>
      <c r="CM17" s="174"/>
      <c r="CN17" s="174"/>
      <c r="CO17" s="174"/>
      <c r="CP17" s="174"/>
      <c r="CQ17" s="174"/>
      <c r="CR17" s="174"/>
      <c r="CS17" s="174"/>
      <c r="CT17" s="174"/>
      <c r="CU17" s="174"/>
      <c r="CV17" s="174"/>
      <c r="CW17" s="174"/>
      <c r="CX17" s="174"/>
      <c r="CY17" s="174"/>
      <c r="CZ17" s="174"/>
      <c r="DA17" s="174"/>
      <c r="DB17" s="174"/>
      <c r="DC17" s="174"/>
      <c r="DD17" s="174"/>
      <c r="DE17" s="174"/>
      <c r="DF17" s="174"/>
      <c r="DG17" s="174"/>
      <c r="DH17" s="174"/>
      <c r="DI17" s="174"/>
      <c r="DJ17" s="174"/>
      <c r="DK17" s="174"/>
      <c r="DL17" s="174"/>
      <c r="DM17" s="174"/>
      <c r="DN17" s="174"/>
      <c r="DO17" s="174"/>
      <c r="DP17" s="174"/>
      <c r="DQ17" s="174"/>
      <c r="DR17" s="174"/>
      <c r="DS17" s="174"/>
      <c r="DT17" s="174"/>
      <c r="DU17" s="174"/>
      <c r="DV17" s="174"/>
      <c r="DW17" s="174"/>
      <c r="DX17" s="174"/>
      <c r="DY17" s="174"/>
      <c r="DZ17" s="174"/>
      <c r="EA17" s="174"/>
      <c r="EB17" s="174"/>
      <c r="EC17" s="174"/>
      <c r="ED17" s="174"/>
      <c r="EE17" s="174"/>
      <c r="EF17" s="174"/>
      <c r="EG17" s="174"/>
      <c r="EH17" s="174"/>
      <c r="EI17" s="174"/>
      <c r="EJ17" s="174"/>
      <c r="EK17" s="174"/>
      <c r="EL17" s="174"/>
      <c r="EM17" s="174"/>
      <c r="EN17" s="174"/>
      <c r="EO17" s="174"/>
      <c r="EP17" s="174"/>
      <c r="EQ17" s="174"/>
      <c r="ER17" s="174"/>
      <c r="ES17" s="174"/>
      <c r="ET17" s="174"/>
      <c r="EU17" s="174"/>
      <c r="EV17" s="174"/>
      <c r="EW17" s="174"/>
      <c r="EX17" s="174"/>
      <c r="EY17" s="174"/>
      <c r="EZ17" s="174"/>
      <c r="FA17" s="174"/>
      <c r="FB17" s="174"/>
      <c r="FC17" s="174"/>
      <c r="FD17" s="174"/>
      <c r="FE17" s="174"/>
      <c r="FF17" s="174"/>
      <c r="FG17" s="174"/>
      <c r="FH17" s="174"/>
      <c r="FI17" s="174"/>
      <c r="FJ17" s="174"/>
      <c r="FK17" s="174"/>
      <c r="FL17" s="174"/>
      <c r="FM17" s="174"/>
      <c r="FN17" s="174"/>
      <c r="FO17" s="174"/>
      <c r="FP17" s="174"/>
      <c r="FQ17" s="174"/>
      <c r="FR17" s="174"/>
      <c r="FS17" s="174"/>
      <c r="FT17" s="174"/>
      <c r="FU17" s="174"/>
      <c r="FV17" s="174"/>
      <c r="FW17" s="174"/>
      <c r="FX17" s="174"/>
      <c r="FY17" s="174"/>
      <c r="FZ17" s="174"/>
      <c r="GA17" s="174"/>
      <c r="GB17" s="174"/>
      <c r="GC17" s="174"/>
      <c r="GD17" s="174"/>
      <c r="GE17" s="174"/>
      <c r="GF17" s="174"/>
      <c r="GG17" s="174"/>
      <c r="GH17" s="174"/>
      <c r="GI17" s="174"/>
      <c r="GJ17" s="174"/>
      <c r="GK17" s="174"/>
      <c r="GL17" s="174"/>
      <c r="GM17" s="174"/>
      <c r="GN17" s="174"/>
      <c r="GO17" s="174"/>
      <c r="GP17" s="174"/>
      <c r="GQ17" s="174"/>
      <c r="GR17" s="174"/>
      <c r="GS17" s="174"/>
      <c r="GT17" s="174"/>
      <c r="GU17" s="174"/>
      <c r="GV17" s="174"/>
      <c r="GW17" s="174"/>
      <c r="GX17" s="174"/>
      <c r="GY17" s="174"/>
      <c r="GZ17" s="174"/>
      <c r="HA17" s="174"/>
      <c r="HB17" s="174"/>
      <c r="HC17" s="174"/>
      <c r="HD17" s="174"/>
      <c r="HE17" s="174"/>
      <c r="HF17" s="174"/>
      <c r="HG17" s="174"/>
      <c r="HH17" s="174"/>
      <c r="HI17" s="174"/>
      <c r="HJ17" s="174"/>
      <c r="HK17" s="174"/>
      <c r="HL17" s="174"/>
      <c r="HM17" s="174"/>
      <c r="HN17" s="174"/>
      <c r="HO17" s="174"/>
      <c r="HP17" s="174"/>
      <c r="HQ17" s="174"/>
      <c r="HR17" s="174"/>
      <c r="HS17" s="174"/>
      <c r="HT17" s="174"/>
      <c r="HU17" s="174"/>
      <c r="HV17" s="174"/>
      <c r="HW17" s="174"/>
      <c r="HX17" s="174"/>
      <c r="HY17" s="174"/>
      <c r="HZ17" s="174"/>
      <c r="IA17" s="174"/>
      <c r="IB17" s="174"/>
      <c r="IC17" s="174"/>
      <c r="ID17" s="174"/>
      <c r="IE17" s="174"/>
      <c r="IF17" s="174"/>
      <c r="IG17" s="174"/>
      <c r="IH17" s="174"/>
      <c r="II17" s="174"/>
      <c r="IJ17" s="174"/>
      <c r="IK17" s="174"/>
      <c r="IL17" s="174"/>
      <c r="IM17" s="174"/>
      <c r="IN17" s="174"/>
    </row>
    <row r="18" spans="1:248" s="247" customFormat="1" ht="20.25" thickBot="1" x14ac:dyDescent="0.45">
      <c r="A18" s="231" t="s">
        <v>249</v>
      </c>
      <c r="B18" s="183">
        <f t="shared" ref="B18:AH18" si="3">B9+B11+B17</f>
        <v>17.3</v>
      </c>
      <c r="C18" s="183">
        <f t="shared" si="3"/>
        <v>8.3999999999999986</v>
      </c>
      <c r="D18" s="183">
        <f t="shared" si="3"/>
        <v>16.100000000000001</v>
      </c>
      <c r="E18" s="183">
        <f t="shared" si="3"/>
        <v>23.299999999999997</v>
      </c>
      <c r="F18" s="183">
        <f t="shared" si="3"/>
        <v>35.6</v>
      </c>
      <c r="G18" s="183">
        <f t="shared" si="3"/>
        <v>35.799999999999997</v>
      </c>
      <c r="H18" s="183">
        <f t="shared" si="3"/>
        <v>43.3</v>
      </c>
      <c r="I18" s="183">
        <f t="shared" si="3"/>
        <v>51.9</v>
      </c>
      <c r="J18" s="183">
        <f t="shared" si="3"/>
        <v>37.799999999999997</v>
      </c>
      <c r="K18" s="183">
        <f t="shared" si="3"/>
        <v>46.6</v>
      </c>
      <c r="L18" s="183">
        <f t="shared" si="3"/>
        <v>56.199999999999996</v>
      </c>
      <c r="M18" s="183">
        <f t="shared" si="3"/>
        <v>57.3</v>
      </c>
      <c r="N18" s="183">
        <f t="shared" si="3"/>
        <v>95.4</v>
      </c>
      <c r="O18" s="183">
        <f t="shared" si="3"/>
        <v>80.099999999999994</v>
      </c>
      <c r="P18" s="183">
        <f t="shared" si="3"/>
        <v>90.8</v>
      </c>
      <c r="Q18" s="183">
        <f t="shared" si="3"/>
        <v>107.5</v>
      </c>
      <c r="R18" s="183">
        <f t="shared" si="3"/>
        <v>103.9</v>
      </c>
      <c r="S18" s="183">
        <f t="shared" si="3"/>
        <v>118.10000000000001</v>
      </c>
      <c r="T18" s="183">
        <f t="shared" si="3"/>
        <v>141.28</v>
      </c>
      <c r="U18" s="183">
        <f t="shared" si="3"/>
        <v>147.1</v>
      </c>
      <c r="V18" s="183">
        <f t="shared" si="3"/>
        <v>145.80000000000001</v>
      </c>
      <c r="W18" s="183">
        <f t="shared" si="3"/>
        <v>146.5</v>
      </c>
      <c r="X18" s="183">
        <f t="shared" si="3"/>
        <v>195.10999999999999</v>
      </c>
      <c r="Y18" s="183">
        <f t="shared" si="3"/>
        <v>199.755</v>
      </c>
      <c r="Z18" s="183">
        <f t="shared" si="3"/>
        <v>202.9</v>
      </c>
      <c r="AA18" s="183">
        <f t="shared" si="3"/>
        <v>193.73000000000002</v>
      </c>
      <c r="AB18" s="180">
        <f t="shared" si="3"/>
        <v>198.55</v>
      </c>
      <c r="AC18" s="180">
        <f t="shared" si="3"/>
        <v>199.74700000000001</v>
      </c>
      <c r="AD18" s="180">
        <f t="shared" si="3"/>
        <v>211.11993393999995</v>
      </c>
      <c r="AE18" s="180">
        <f t="shared" si="3"/>
        <v>242.12944282999996</v>
      </c>
      <c r="AF18" s="180">
        <f t="shared" si="3"/>
        <v>269.28320039000005</v>
      </c>
      <c r="AG18" s="180">
        <f t="shared" si="3"/>
        <v>295.31872501999993</v>
      </c>
      <c r="AH18" s="179">
        <f t="shared" si="3"/>
        <v>321.94</v>
      </c>
      <c r="AI18" s="179">
        <f>AI9+AI10+AI17</f>
        <v>317.7</v>
      </c>
      <c r="AJ18" s="178">
        <f>AJ9+AJ10+AJ17</f>
        <v>322.40148199999999</v>
      </c>
      <c r="AK18" s="177"/>
      <c r="AL18" s="177"/>
      <c r="AM18" s="311"/>
      <c r="AN18"/>
      <c r="AO18"/>
      <c r="AP18" s="174"/>
      <c r="AQ18" s="174"/>
      <c r="AR18" s="174"/>
      <c r="AS18" s="174"/>
      <c r="AT18" s="174"/>
      <c r="AU18" s="174"/>
      <c r="AV18" s="174"/>
      <c r="AW18" s="174"/>
      <c r="AX18" s="174"/>
      <c r="AY18" s="174"/>
      <c r="AZ18" s="174"/>
      <c r="BA18" s="174"/>
      <c r="BB18" s="174"/>
      <c r="BC18" s="174"/>
      <c r="BD18" s="174"/>
      <c r="BE18" s="174"/>
      <c r="BF18" s="174"/>
      <c r="BG18" s="174"/>
      <c r="BH18" s="174"/>
      <c r="BI18" s="174"/>
      <c r="BJ18" s="174"/>
      <c r="BK18" s="174"/>
      <c r="BL18" s="174"/>
      <c r="BM18" s="174"/>
      <c r="BN18" s="174"/>
      <c r="BO18" s="174"/>
      <c r="BP18" s="174"/>
      <c r="BQ18" s="174"/>
      <c r="BR18" s="174"/>
      <c r="BS18" s="174"/>
      <c r="BT18" s="174"/>
      <c r="BU18" s="174"/>
      <c r="BV18" s="174"/>
      <c r="BW18" s="174"/>
      <c r="BX18" s="174"/>
      <c r="BY18" s="174"/>
      <c r="BZ18" s="174"/>
      <c r="CA18" s="174"/>
      <c r="CB18" s="174"/>
      <c r="CC18" s="174"/>
      <c r="CD18" s="174"/>
      <c r="CE18" s="174"/>
      <c r="CF18" s="174"/>
      <c r="CG18" s="174"/>
      <c r="CH18" s="174"/>
      <c r="CI18" s="174"/>
      <c r="CJ18" s="174"/>
      <c r="CK18" s="174"/>
      <c r="CL18" s="174"/>
      <c r="CM18" s="174"/>
      <c r="CN18" s="174"/>
      <c r="CO18" s="174"/>
      <c r="CP18" s="174"/>
      <c r="CQ18" s="174"/>
      <c r="CR18" s="174"/>
      <c r="CS18" s="174"/>
      <c r="CT18" s="174"/>
      <c r="CU18" s="174"/>
      <c r="CV18" s="174"/>
      <c r="CW18" s="174"/>
      <c r="CX18" s="174"/>
      <c r="CY18" s="174"/>
      <c r="CZ18" s="174"/>
      <c r="DA18" s="174"/>
      <c r="DB18" s="174"/>
      <c r="DC18" s="174"/>
      <c r="DD18" s="174"/>
      <c r="DE18" s="174"/>
      <c r="DF18" s="174"/>
      <c r="DG18" s="174"/>
      <c r="DH18" s="174"/>
      <c r="DI18" s="174"/>
      <c r="DJ18" s="174"/>
      <c r="DK18" s="174"/>
      <c r="DL18" s="174"/>
      <c r="DM18" s="174"/>
      <c r="DN18" s="174"/>
      <c r="DO18" s="174"/>
      <c r="DP18" s="174"/>
      <c r="DQ18" s="174"/>
      <c r="DR18" s="174"/>
      <c r="DS18" s="174"/>
      <c r="DT18" s="174"/>
      <c r="DU18" s="174"/>
      <c r="DV18" s="174"/>
      <c r="DW18" s="174"/>
      <c r="DX18" s="174"/>
      <c r="DY18" s="174"/>
      <c r="DZ18" s="174"/>
      <c r="EA18" s="174"/>
      <c r="EB18" s="174"/>
      <c r="EC18" s="174"/>
      <c r="ED18" s="174"/>
      <c r="EE18" s="174"/>
      <c r="EF18" s="174"/>
      <c r="EG18" s="174"/>
      <c r="EH18" s="174"/>
      <c r="EI18" s="174"/>
      <c r="EJ18" s="174"/>
      <c r="EK18" s="174"/>
      <c r="EL18" s="174"/>
      <c r="EM18" s="174"/>
      <c r="EN18" s="174"/>
      <c r="EO18" s="174"/>
      <c r="EP18" s="174"/>
      <c r="EQ18" s="174"/>
      <c r="ER18" s="174"/>
      <c r="ES18" s="174"/>
      <c r="ET18" s="174"/>
      <c r="EU18" s="174"/>
      <c r="EV18" s="174"/>
      <c r="EW18" s="174"/>
      <c r="EX18" s="174"/>
      <c r="EY18" s="174"/>
      <c r="EZ18" s="174"/>
      <c r="FA18" s="174"/>
      <c r="FB18" s="174"/>
      <c r="FC18" s="174"/>
      <c r="FD18" s="174"/>
      <c r="FE18" s="174"/>
      <c r="FF18" s="174"/>
      <c r="FG18" s="174"/>
      <c r="FH18" s="174"/>
      <c r="FI18" s="174"/>
      <c r="FJ18" s="174"/>
      <c r="FK18" s="174"/>
      <c r="FL18" s="174"/>
      <c r="FM18" s="174"/>
      <c r="FN18" s="174"/>
      <c r="FO18" s="174"/>
      <c r="FP18" s="174"/>
      <c r="FQ18" s="174"/>
      <c r="FR18" s="174"/>
      <c r="FS18" s="174"/>
      <c r="FT18" s="174"/>
      <c r="FU18" s="174"/>
      <c r="FV18" s="174"/>
      <c r="FW18" s="174"/>
      <c r="FX18" s="174"/>
      <c r="FY18" s="174"/>
      <c r="FZ18" s="174"/>
      <c r="GA18" s="174"/>
      <c r="GB18" s="174"/>
      <c r="GC18" s="174"/>
      <c r="GD18" s="174"/>
      <c r="GE18" s="174"/>
      <c r="GF18" s="174"/>
      <c r="GG18" s="174"/>
      <c r="GH18" s="174"/>
      <c r="GI18" s="174"/>
      <c r="GJ18" s="174"/>
      <c r="GK18" s="174"/>
      <c r="GL18" s="174"/>
      <c r="GM18" s="174"/>
      <c r="GN18" s="174"/>
      <c r="GO18" s="174"/>
      <c r="GP18" s="174"/>
      <c r="GQ18" s="174"/>
      <c r="GR18" s="174"/>
      <c r="GS18" s="174"/>
      <c r="GT18" s="174"/>
      <c r="GU18" s="174"/>
      <c r="GV18" s="174"/>
      <c r="GW18" s="174"/>
      <c r="GX18" s="174"/>
      <c r="GY18" s="174"/>
      <c r="GZ18" s="174"/>
      <c r="HA18" s="174"/>
      <c r="HB18" s="174"/>
      <c r="HC18" s="174"/>
      <c r="HD18" s="174"/>
      <c r="HE18" s="174"/>
      <c r="HF18" s="174"/>
      <c r="HG18" s="174"/>
      <c r="HH18" s="174"/>
      <c r="HI18" s="174"/>
      <c r="HJ18" s="174"/>
      <c r="HK18" s="174"/>
      <c r="HL18" s="174"/>
      <c r="HM18" s="174"/>
      <c r="HN18" s="174"/>
      <c r="HO18" s="174"/>
      <c r="HP18" s="174"/>
      <c r="HQ18" s="174"/>
      <c r="HR18" s="174"/>
      <c r="HS18" s="174"/>
      <c r="HT18" s="174"/>
      <c r="HU18" s="174"/>
      <c r="HV18" s="174"/>
      <c r="HW18" s="174"/>
      <c r="HX18" s="174"/>
      <c r="HY18" s="174"/>
      <c r="HZ18" s="174"/>
      <c r="IA18" s="174"/>
      <c r="IB18" s="174"/>
      <c r="IC18" s="174"/>
      <c r="ID18" s="174"/>
      <c r="IE18" s="174"/>
      <c r="IF18" s="174"/>
      <c r="IG18" s="174"/>
      <c r="IH18" s="174"/>
      <c r="II18" s="174"/>
      <c r="IJ18" s="174"/>
      <c r="IK18" s="174"/>
      <c r="IL18" s="174"/>
      <c r="IM18" s="174"/>
      <c r="IN18" s="174"/>
    </row>
    <row r="19" spans="1:248" s="186" customFormat="1" x14ac:dyDescent="0.4">
      <c r="A19" s="246" t="s">
        <v>248</v>
      </c>
      <c r="B19" s="245">
        <v>0</v>
      </c>
      <c r="C19" s="245">
        <v>0</v>
      </c>
      <c r="D19" s="245">
        <v>0</v>
      </c>
      <c r="E19" s="245">
        <v>0</v>
      </c>
      <c r="F19" s="245">
        <v>0</v>
      </c>
      <c r="G19" s="245">
        <v>0</v>
      </c>
      <c r="H19" s="245">
        <v>0</v>
      </c>
      <c r="I19" s="245">
        <v>0</v>
      </c>
      <c r="J19" s="245">
        <v>0</v>
      </c>
      <c r="K19" s="245">
        <v>0</v>
      </c>
      <c r="L19" s="245">
        <v>0</v>
      </c>
      <c r="M19" s="245">
        <v>0</v>
      </c>
      <c r="N19" s="245">
        <v>0</v>
      </c>
      <c r="O19" s="245">
        <v>0</v>
      </c>
      <c r="P19" s="245">
        <v>0</v>
      </c>
      <c r="Q19" s="244"/>
      <c r="R19" s="244"/>
      <c r="S19" s="244"/>
      <c r="T19" s="244"/>
      <c r="U19" s="244"/>
      <c r="V19" s="244"/>
      <c r="W19" s="244"/>
      <c r="X19" s="244"/>
      <c r="Y19" s="244"/>
      <c r="Z19" s="244"/>
      <c r="AA19" s="244"/>
      <c r="AB19" s="243"/>
      <c r="AC19" s="242"/>
      <c r="AD19" s="242"/>
      <c r="AE19" s="242"/>
      <c r="AF19" s="242"/>
      <c r="AG19" s="242"/>
      <c r="AH19" s="241"/>
      <c r="AI19" s="241"/>
      <c r="AJ19" s="240"/>
      <c r="AK19" s="177"/>
      <c r="AL19" s="177"/>
      <c r="AM19" s="311"/>
      <c r="AN19" s="302"/>
      <c r="AO19" s="302"/>
      <c r="AP19" s="174"/>
      <c r="AQ19" s="174"/>
      <c r="AR19" s="174"/>
      <c r="AS19" s="174"/>
      <c r="AT19" s="174"/>
      <c r="AU19" s="174"/>
      <c r="AV19" s="174"/>
      <c r="AW19" s="174"/>
      <c r="AX19" s="174"/>
      <c r="AY19" s="174"/>
      <c r="AZ19" s="174"/>
      <c r="BA19" s="174"/>
      <c r="BB19" s="174"/>
      <c r="BC19" s="174"/>
      <c r="BD19" s="174"/>
      <c r="BE19" s="174"/>
      <c r="BF19" s="174"/>
      <c r="BG19" s="174"/>
      <c r="BH19" s="174"/>
      <c r="BI19" s="174"/>
      <c r="BJ19" s="174"/>
      <c r="BK19" s="174"/>
      <c r="BL19" s="174"/>
      <c r="BM19" s="174"/>
      <c r="BN19" s="174"/>
      <c r="BO19" s="174"/>
      <c r="BP19" s="174"/>
      <c r="BQ19" s="174"/>
      <c r="BR19" s="174"/>
      <c r="BS19" s="174"/>
      <c r="BT19" s="174"/>
      <c r="BU19" s="174"/>
      <c r="BV19" s="174"/>
      <c r="BW19" s="174"/>
      <c r="BX19" s="174"/>
      <c r="BY19" s="174"/>
      <c r="BZ19" s="174"/>
      <c r="CA19" s="174"/>
      <c r="CB19" s="174"/>
      <c r="CC19" s="174"/>
      <c r="CD19" s="174"/>
      <c r="CE19" s="174"/>
      <c r="CF19" s="174"/>
      <c r="CG19" s="174"/>
      <c r="CH19" s="174"/>
      <c r="CI19" s="174"/>
      <c r="CJ19" s="174"/>
      <c r="CK19" s="174"/>
      <c r="CL19" s="174"/>
      <c r="CM19" s="174"/>
      <c r="CN19" s="174"/>
      <c r="CO19" s="174"/>
      <c r="CP19" s="174"/>
      <c r="CQ19" s="174"/>
      <c r="CR19" s="174"/>
      <c r="CS19" s="174"/>
      <c r="CT19" s="174"/>
      <c r="CU19" s="174"/>
      <c r="CV19" s="174"/>
      <c r="CW19" s="174"/>
      <c r="CX19" s="174"/>
      <c r="CY19" s="174"/>
      <c r="CZ19" s="174"/>
      <c r="DA19" s="174"/>
      <c r="DB19" s="174"/>
      <c r="DC19" s="174"/>
      <c r="DD19" s="174"/>
      <c r="DE19" s="174"/>
      <c r="DF19" s="174"/>
      <c r="DG19" s="174"/>
      <c r="DH19" s="174"/>
      <c r="DI19" s="174"/>
      <c r="DJ19" s="174"/>
      <c r="DK19" s="174"/>
      <c r="DL19" s="174"/>
      <c r="DM19" s="174"/>
      <c r="DN19" s="174"/>
      <c r="DO19" s="174"/>
      <c r="DP19" s="174"/>
      <c r="DQ19" s="174"/>
      <c r="DR19" s="174"/>
      <c r="DS19" s="174"/>
      <c r="DT19" s="174"/>
      <c r="DU19" s="174"/>
      <c r="DV19" s="174"/>
      <c r="DW19" s="174"/>
      <c r="DX19" s="174"/>
      <c r="DY19" s="174"/>
      <c r="DZ19" s="174"/>
      <c r="EA19" s="174"/>
      <c r="EB19" s="174"/>
      <c r="EC19" s="174"/>
      <c r="ED19" s="174"/>
      <c r="EE19" s="174"/>
      <c r="EF19" s="174"/>
      <c r="EG19" s="174"/>
      <c r="EH19" s="174"/>
      <c r="EI19" s="174"/>
      <c r="EJ19" s="174"/>
      <c r="EK19" s="174"/>
      <c r="EL19" s="174"/>
      <c r="EM19" s="174"/>
      <c r="EN19" s="174"/>
      <c r="EO19" s="174"/>
      <c r="EP19" s="174"/>
      <c r="EQ19" s="174"/>
      <c r="ER19" s="174"/>
      <c r="ES19" s="174"/>
      <c r="ET19" s="174"/>
      <c r="EU19" s="174"/>
      <c r="EV19" s="174"/>
      <c r="EW19" s="174"/>
      <c r="EX19" s="174"/>
      <c r="EY19" s="174"/>
      <c r="EZ19" s="174"/>
      <c r="FA19" s="174"/>
      <c r="FB19" s="174"/>
      <c r="FC19" s="174"/>
      <c r="FD19" s="174"/>
      <c r="FE19" s="174"/>
      <c r="FF19" s="174"/>
      <c r="FG19" s="174"/>
      <c r="FH19" s="174"/>
      <c r="FI19" s="174"/>
      <c r="FJ19" s="174"/>
      <c r="FK19" s="174"/>
      <c r="FL19" s="174"/>
      <c r="FM19" s="174"/>
      <c r="FN19" s="174"/>
      <c r="FO19" s="174"/>
      <c r="FP19" s="174"/>
      <c r="FQ19" s="174"/>
      <c r="FR19" s="174"/>
      <c r="FS19" s="174"/>
      <c r="FT19" s="174"/>
      <c r="FU19" s="174"/>
      <c r="FV19" s="174"/>
      <c r="FW19" s="174"/>
      <c r="FX19" s="174"/>
      <c r="FY19" s="174"/>
      <c r="FZ19" s="174"/>
      <c r="GA19" s="174"/>
      <c r="GB19" s="174"/>
      <c r="GC19" s="174"/>
      <c r="GD19" s="174"/>
      <c r="GE19" s="174"/>
      <c r="GF19" s="174"/>
      <c r="GG19" s="174"/>
      <c r="GH19" s="174"/>
      <c r="GI19" s="174"/>
      <c r="GJ19" s="174"/>
      <c r="GK19" s="174"/>
      <c r="GL19" s="174"/>
      <c r="GM19" s="174"/>
      <c r="GN19" s="174"/>
      <c r="GO19" s="174"/>
      <c r="GP19" s="174"/>
      <c r="GQ19" s="174"/>
      <c r="GR19" s="174"/>
      <c r="GS19" s="174"/>
      <c r="GT19" s="174"/>
      <c r="GU19" s="174"/>
      <c r="GV19" s="174"/>
      <c r="GW19" s="174"/>
      <c r="GX19" s="174"/>
      <c r="GY19" s="174"/>
      <c r="GZ19" s="174"/>
      <c r="HA19" s="174"/>
      <c r="HB19" s="174"/>
      <c r="HC19" s="174"/>
      <c r="HD19" s="174"/>
      <c r="HE19" s="174"/>
      <c r="HF19" s="174"/>
      <c r="HG19" s="174"/>
      <c r="HH19" s="174"/>
      <c r="HI19" s="174"/>
      <c r="HJ19" s="174"/>
      <c r="HK19" s="174"/>
      <c r="HL19" s="174"/>
      <c r="HM19" s="174"/>
      <c r="HN19" s="174"/>
      <c r="HO19" s="174"/>
      <c r="HP19" s="174"/>
      <c r="HQ19" s="174"/>
      <c r="HR19" s="174"/>
      <c r="HS19" s="174"/>
      <c r="HT19" s="174"/>
      <c r="HU19" s="174"/>
      <c r="HV19" s="174"/>
      <c r="HW19" s="174"/>
      <c r="HX19" s="174"/>
      <c r="HY19" s="174"/>
      <c r="HZ19" s="174"/>
      <c r="IA19" s="174"/>
      <c r="IB19" s="174"/>
      <c r="IC19" s="174"/>
      <c r="ID19" s="174"/>
      <c r="IE19" s="174"/>
      <c r="IF19" s="174"/>
      <c r="IG19" s="174"/>
      <c r="IH19" s="174"/>
      <c r="II19" s="174"/>
      <c r="IJ19" s="174"/>
      <c r="IK19" s="174"/>
      <c r="IL19" s="174"/>
      <c r="IM19" s="174"/>
      <c r="IN19" s="174"/>
    </row>
    <row r="20" spans="1:248" s="186" customFormat="1" x14ac:dyDescent="0.4">
      <c r="A20" s="239" t="s">
        <v>247</v>
      </c>
      <c r="B20" s="199">
        <v>15</v>
      </c>
      <c r="C20" s="199">
        <v>6.4</v>
      </c>
      <c r="D20" s="199">
        <v>9.1999999999999993</v>
      </c>
      <c r="E20" s="199">
        <v>12.1</v>
      </c>
      <c r="F20" s="199">
        <v>12.7</v>
      </c>
      <c r="G20" s="199">
        <v>15.3</v>
      </c>
      <c r="H20" s="199">
        <v>17.100000000000001</v>
      </c>
      <c r="I20" s="199">
        <v>22.2</v>
      </c>
      <c r="J20" s="199">
        <v>24.3</v>
      </c>
      <c r="K20" s="199">
        <v>24.5</v>
      </c>
      <c r="L20" s="199">
        <v>26</v>
      </c>
      <c r="M20" s="199">
        <v>29.2</v>
      </c>
      <c r="N20" s="199">
        <v>31.4</v>
      </c>
      <c r="O20" s="199">
        <v>40.6</v>
      </c>
      <c r="P20" s="199">
        <v>46.1</v>
      </c>
      <c r="Q20" s="197">
        <v>44.9</v>
      </c>
      <c r="R20" s="197">
        <v>51.1</v>
      </c>
      <c r="S20" s="197">
        <v>52.4</v>
      </c>
      <c r="T20" s="197">
        <v>48.9</v>
      </c>
      <c r="U20" s="197">
        <v>49.4</v>
      </c>
      <c r="V20" s="197">
        <v>48.4</v>
      </c>
      <c r="W20" s="197">
        <v>49.1</v>
      </c>
      <c r="X20" s="197">
        <v>48.5</v>
      </c>
      <c r="Y20" s="197">
        <v>49.9</v>
      </c>
      <c r="Z20" s="197">
        <v>53.3</v>
      </c>
      <c r="AA20" s="197">
        <v>56.4</v>
      </c>
      <c r="AB20" s="198">
        <v>53.4</v>
      </c>
      <c r="AC20" s="197">
        <v>76.009</v>
      </c>
      <c r="AD20" s="197">
        <v>76.900000000000006</v>
      </c>
      <c r="AE20" s="197">
        <v>78.7</v>
      </c>
      <c r="AF20" s="197">
        <v>80.530576881176245</v>
      </c>
      <c r="AG20" s="197">
        <v>79.209488511332921</v>
      </c>
      <c r="AH20" s="226">
        <v>80.599999999999994</v>
      </c>
      <c r="AI20" s="226">
        <v>89.1</v>
      </c>
      <c r="AJ20" s="237">
        <v>83.4</v>
      </c>
      <c r="AK20" s="177"/>
      <c r="AL20" s="177"/>
      <c r="AM20" s="313"/>
      <c r="AN20" s="302"/>
      <c r="AO20" s="302"/>
      <c r="AP20" s="174"/>
      <c r="AQ20" s="174"/>
      <c r="AR20" s="174"/>
      <c r="AS20" s="174"/>
      <c r="AT20" s="174"/>
      <c r="AU20" s="174"/>
      <c r="AV20" s="174"/>
      <c r="AW20" s="174"/>
      <c r="AX20" s="174"/>
      <c r="AY20" s="174"/>
      <c r="AZ20" s="174"/>
      <c r="BA20" s="174"/>
      <c r="BB20" s="174"/>
      <c r="BC20" s="174"/>
      <c r="BD20" s="174"/>
      <c r="BE20" s="174"/>
      <c r="BF20" s="174"/>
      <c r="BG20" s="174"/>
      <c r="BH20" s="174"/>
      <c r="BI20" s="174"/>
      <c r="BJ20" s="174"/>
      <c r="BK20" s="174"/>
      <c r="BL20" s="174"/>
      <c r="BM20" s="174"/>
      <c r="BN20" s="174"/>
      <c r="BO20" s="174"/>
      <c r="BP20" s="174"/>
      <c r="BQ20" s="174"/>
      <c r="BR20" s="174"/>
      <c r="BS20" s="174"/>
      <c r="BT20" s="174"/>
      <c r="BU20" s="174"/>
      <c r="BV20" s="174"/>
      <c r="BW20" s="174"/>
      <c r="BX20" s="174"/>
      <c r="BY20" s="174"/>
      <c r="BZ20" s="174"/>
      <c r="CA20" s="174"/>
      <c r="CB20" s="174"/>
      <c r="CC20" s="174"/>
      <c r="CD20" s="174"/>
      <c r="CE20" s="174"/>
      <c r="CF20" s="174"/>
      <c r="CG20" s="174"/>
      <c r="CH20" s="174"/>
      <c r="CI20" s="174"/>
      <c r="CJ20" s="174"/>
      <c r="CK20" s="174"/>
      <c r="CL20" s="174"/>
      <c r="CM20" s="174"/>
      <c r="CN20" s="174"/>
      <c r="CO20" s="174"/>
      <c r="CP20" s="174"/>
      <c r="CQ20" s="174"/>
      <c r="CR20" s="174"/>
      <c r="CS20" s="174"/>
      <c r="CT20" s="174"/>
      <c r="CU20" s="174"/>
      <c r="CV20" s="174"/>
      <c r="CW20" s="174"/>
      <c r="CX20" s="174"/>
      <c r="CY20" s="174"/>
      <c r="CZ20" s="174"/>
      <c r="DA20" s="174"/>
      <c r="DB20" s="174"/>
      <c r="DC20" s="174"/>
      <c r="DD20" s="174"/>
      <c r="DE20" s="174"/>
      <c r="DF20" s="174"/>
      <c r="DG20" s="174"/>
      <c r="DH20" s="174"/>
      <c r="DI20" s="174"/>
      <c r="DJ20" s="174"/>
      <c r="DK20" s="174"/>
      <c r="DL20" s="174"/>
      <c r="DM20" s="174"/>
      <c r="DN20" s="174"/>
      <c r="DO20" s="174"/>
      <c r="DP20" s="174"/>
      <c r="DQ20" s="174"/>
      <c r="DR20" s="174"/>
      <c r="DS20" s="174"/>
      <c r="DT20" s="174"/>
      <c r="DU20" s="174"/>
      <c r="DV20" s="174"/>
      <c r="DW20" s="174"/>
      <c r="DX20" s="174"/>
      <c r="DY20" s="174"/>
      <c r="DZ20" s="174"/>
      <c r="EA20" s="174"/>
      <c r="EB20" s="174"/>
      <c r="EC20" s="174"/>
      <c r="ED20" s="174"/>
      <c r="EE20" s="174"/>
      <c r="EF20" s="174"/>
      <c r="EG20" s="174"/>
      <c r="EH20" s="174"/>
      <c r="EI20" s="174"/>
      <c r="EJ20" s="174"/>
      <c r="EK20" s="174"/>
      <c r="EL20" s="174"/>
      <c r="EM20" s="174"/>
      <c r="EN20" s="174"/>
      <c r="EO20" s="174"/>
      <c r="EP20" s="174"/>
      <c r="EQ20" s="174"/>
      <c r="ER20" s="174"/>
      <c r="ES20" s="174"/>
      <c r="ET20" s="174"/>
      <c r="EU20" s="174"/>
      <c r="EV20" s="174"/>
      <c r="EW20" s="174"/>
      <c r="EX20" s="174"/>
      <c r="EY20" s="174"/>
      <c r="EZ20" s="174"/>
      <c r="FA20" s="174"/>
      <c r="FB20" s="174"/>
      <c r="FC20" s="174"/>
      <c r="FD20" s="174"/>
      <c r="FE20" s="174"/>
      <c r="FF20" s="174"/>
      <c r="FG20" s="174"/>
      <c r="FH20" s="174"/>
      <c r="FI20" s="174"/>
      <c r="FJ20" s="174"/>
      <c r="FK20" s="174"/>
      <c r="FL20" s="174"/>
      <c r="FM20" s="174"/>
      <c r="FN20" s="174"/>
      <c r="FO20" s="174"/>
      <c r="FP20" s="174"/>
      <c r="FQ20" s="174"/>
      <c r="FR20" s="174"/>
      <c r="FS20" s="174"/>
      <c r="FT20" s="174"/>
      <c r="FU20" s="174"/>
      <c r="FV20" s="174"/>
      <c r="FW20" s="174"/>
      <c r="FX20" s="174"/>
      <c r="FY20" s="174"/>
      <c r="FZ20" s="174"/>
      <c r="GA20" s="174"/>
      <c r="GB20" s="174"/>
      <c r="GC20" s="174"/>
      <c r="GD20" s="174"/>
      <c r="GE20" s="174"/>
      <c r="GF20" s="174"/>
      <c r="GG20" s="174"/>
      <c r="GH20" s="174"/>
      <c r="GI20" s="174"/>
      <c r="GJ20" s="174"/>
      <c r="GK20" s="174"/>
      <c r="GL20" s="174"/>
      <c r="GM20" s="174"/>
      <c r="GN20" s="174"/>
      <c r="GO20" s="174"/>
      <c r="GP20" s="174"/>
      <c r="GQ20" s="174"/>
      <c r="GR20" s="174"/>
      <c r="GS20" s="174"/>
      <c r="GT20" s="174"/>
      <c r="GU20" s="174"/>
      <c r="GV20" s="174"/>
      <c r="GW20" s="174"/>
      <c r="GX20" s="174"/>
      <c r="GY20" s="174"/>
      <c r="GZ20" s="174"/>
      <c r="HA20" s="174"/>
      <c r="HB20" s="174"/>
      <c r="HC20" s="174"/>
      <c r="HD20" s="174"/>
      <c r="HE20" s="174"/>
      <c r="HF20" s="174"/>
      <c r="HG20" s="174"/>
      <c r="HH20" s="174"/>
      <c r="HI20" s="174"/>
      <c r="HJ20" s="174"/>
      <c r="HK20" s="174"/>
      <c r="HL20" s="174"/>
      <c r="HM20" s="174"/>
      <c r="HN20" s="174"/>
      <c r="HO20" s="174"/>
      <c r="HP20" s="174"/>
      <c r="HQ20" s="174"/>
      <c r="HR20" s="174"/>
      <c r="HS20" s="174"/>
      <c r="HT20" s="174"/>
      <c r="HU20" s="174"/>
      <c r="HV20" s="174"/>
      <c r="HW20" s="174"/>
      <c r="HX20" s="174"/>
      <c r="HY20" s="174"/>
      <c r="HZ20" s="174"/>
      <c r="IA20" s="174"/>
      <c r="IB20" s="174"/>
      <c r="IC20" s="174"/>
      <c r="ID20" s="174"/>
      <c r="IE20" s="174"/>
      <c r="IF20" s="174"/>
      <c r="IG20" s="174"/>
      <c r="IH20" s="174"/>
      <c r="II20" s="174"/>
      <c r="IJ20" s="174"/>
      <c r="IK20" s="174"/>
      <c r="IL20" s="174"/>
      <c r="IM20" s="174"/>
      <c r="IN20" s="174"/>
    </row>
    <row r="21" spans="1:248" s="186" customFormat="1" x14ac:dyDescent="0.4">
      <c r="A21" s="239" t="s">
        <v>246</v>
      </c>
      <c r="B21" s="199">
        <v>0</v>
      </c>
      <c r="C21" s="199">
        <v>0</v>
      </c>
      <c r="D21" s="199">
        <v>0</v>
      </c>
      <c r="E21" s="199">
        <v>0</v>
      </c>
      <c r="F21" s="199">
        <v>0</v>
      </c>
      <c r="G21" s="199">
        <v>0.1</v>
      </c>
      <c r="H21" s="199">
        <v>0.5</v>
      </c>
      <c r="I21" s="199">
        <v>0.8</v>
      </c>
      <c r="J21" s="199">
        <v>1.1000000000000001</v>
      </c>
      <c r="K21" s="199">
        <v>1.7</v>
      </c>
      <c r="L21" s="199">
        <v>2.4</v>
      </c>
      <c r="M21" s="199">
        <v>3.6</v>
      </c>
      <c r="N21" s="199">
        <v>4.8</v>
      </c>
      <c r="O21" s="199">
        <v>5.5</v>
      </c>
      <c r="P21" s="199">
        <v>6.8</v>
      </c>
      <c r="Q21" s="197">
        <v>8.5</v>
      </c>
      <c r="R21" s="197">
        <v>10.6</v>
      </c>
      <c r="S21" s="197">
        <v>12.4</v>
      </c>
      <c r="T21" s="197">
        <v>14.1</v>
      </c>
      <c r="U21" s="197">
        <v>15.3</v>
      </c>
      <c r="V21" s="197">
        <v>16.100000000000001</v>
      </c>
      <c r="W21" s="197">
        <v>16.8</v>
      </c>
      <c r="X21" s="197">
        <v>17.2</v>
      </c>
      <c r="Y21" s="197">
        <v>17.399999999999999</v>
      </c>
      <c r="Z21" s="197">
        <v>17.5</v>
      </c>
      <c r="AA21" s="197">
        <v>17.399999999999999</v>
      </c>
      <c r="AB21" s="198">
        <v>17.399999999999999</v>
      </c>
      <c r="AC21" s="197">
        <v>22.885000000000002</v>
      </c>
      <c r="AD21" s="197">
        <v>24.4</v>
      </c>
      <c r="AE21" s="197">
        <v>24.6</v>
      </c>
      <c r="AF21" s="197">
        <v>24.957999999999998</v>
      </c>
      <c r="AG21" s="197">
        <v>28.347999999999999</v>
      </c>
      <c r="AH21" s="226">
        <v>30.2</v>
      </c>
      <c r="AI21" s="226">
        <v>35.700000000000003</v>
      </c>
      <c r="AJ21" s="237">
        <v>38.700000000000003</v>
      </c>
      <c r="AK21" s="177"/>
      <c r="AL21" s="177"/>
      <c r="AM21" s="313"/>
      <c r="AN21" s="302"/>
      <c r="AO21" s="302"/>
      <c r="AP21" s="174"/>
      <c r="AQ21" s="174"/>
      <c r="AR21" s="174"/>
      <c r="AS21" s="174"/>
      <c r="AT21" s="174"/>
      <c r="AU21" s="174"/>
      <c r="AV21" s="174"/>
      <c r="AW21" s="174"/>
      <c r="AX21" s="174"/>
      <c r="AY21" s="174"/>
      <c r="AZ21" s="174"/>
      <c r="BA21" s="174"/>
      <c r="BB21" s="174"/>
      <c r="BC21" s="174"/>
      <c r="BD21" s="174"/>
      <c r="BE21" s="174"/>
      <c r="BF21" s="174"/>
      <c r="BG21" s="174"/>
      <c r="BH21" s="174"/>
      <c r="BI21" s="174"/>
      <c r="BJ21" s="174"/>
      <c r="BK21" s="174"/>
      <c r="BL21" s="174"/>
      <c r="BM21" s="174"/>
      <c r="BN21" s="174"/>
      <c r="BO21" s="174"/>
      <c r="BP21" s="174"/>
      <c r="BQ21" s="174"/>
      <c r="BR21" s="174"/>
      <c r="BS21" s="174"/>
      <c r="BT21" s="174"/>
      <c r="BU21" s="174"/>
      <c r="BV21" s="174"/>
      <c r="BW21" s="174"/>
      <c r="BX21" s="174"/>
      <c r="BY21" s="174"/>
      <c r="BZ21" s="174"/>
      <c r="CA21" s="174"/>
      <c r="CB21" s="174"/>
      <c r="CC21" s="174"/>
      <c r="CD21" s="174"/>
      <c r="CE21" s="174"/>
      <c r="CF21" s="174"/>
      <c r="CG21" s="174"/>
      <c r="CH21" s="174"/>
      <c r="CI21" s="174"/>
      <c r="CJ21" s="174"/>
      <c r="CK21" s="174"/>
      <c r="CL21" s="174"/>
      <c r="CM21" s="174"/>
      <c r="CN21" s="174"/>
      <c r="CO21" s="174"/>
      <c r="CP21" s="174"/>
      <c r="CQ21" s="174"/>
      <c r="CR21" s="174"/>
      <c r="CS21" s="174"/>
      <c r="CT21" s="174"/>
      <c r="CU21" s="174"/>
      <c r="CV21" s="174"/>
      <c r="CW21" s="174"/>
      <c r="CX21" s="174"/>
      <c r="CY21" s="174"/>
      <c r="CZ21" s="174"/>
      <c r="DA21" s="174"/>
      <c r="DB21" s="174"/>
      <c r="DC21" s="174"/>
      <c r="DD21" s="174"/>
      <c r="DE21" s="174"/>
      <c r="DF21" s="174"/>
      <c r="DG21" s="174"/>
      <c r="DH21" s="174"/>
      <c r="DI21" s="174"/>
      <c r="DJ21" s="174"/>
      <c r="DK21" s="174"/>
      <c r="DL21" s="174"/>
      <c r="DM21" s="174"/>
      <c r="DN21" s="174"/>
      <c r="DO21" s="174"/>
      <c r="DP21" s="174"/>
      <c r="DQ21" s="174"/>
      <c r="DR21" s="174"/>
      <c r="DS21" s="174"/>
      <c r="DT21" s="174"/>
      <c r="DU21" s="174"/>
      <c r="DV21" s="174"/>
      <c r="DW21" s="174"/>
      <c r="DX21" s="174"/>
      <c r="DY21" s="174"/>
      <c r="DZ21" s="174"/>
      <c r="EA21" s="174"/>
      <c r="EB21" s="174"/>
      <c r="EC21" s="174"/>
      <c r="ED21" s="174"/>
      <c r="EE21" s="174"/>
      <c r="EF21" s="174"/>
      <c r="EG21" s="174"/>
      <c r="EH21" s="174"/>
      <c r="EI21" s="174"/>
      <c r="EJ21" s="174"/>
      <c r="EK21" s="174"/>
      <c r="EL21" s="174"/>
      <c r="EM21" s="174"/>
      <c r="EN21" s="174"/>
      <c r="EO21" s="174"/>
      <c r="EP21" s="174"/>
      <c r="EQ21" s="174"/>
      <c r="ER21" s="174"/>
      <c r="ES21" s="174"/>
      <c r="ET21" s="174"/>
      <c r="EU21" s="174"/>
      <c r="EV21" s="174"/>
      <c r="EW21" s="174"/>
      <c r="EX21" s="174"/>
      <c r="EY21" s="174"/>
      <c r="EZ21" s="174"/>
      <c r="FA21" s="174"/>
      <c r="FB21" s="174"/>
      <c r="FC21" s="174"/>
      <c r="FD21" s="174"/>
      <c r="FE21" s="174"/>
      <c r="FF21" s="174"/>
      <c r="FG21" s="174"/>
      <c r="FH21" s="174"/>
      <c r="FI21" s="174"/>
      <c r="FJ21" s="174"/>
      <c r="FK21" s="174"/>
      <c r="FL21" s="174"/>
      <c r="FM21" s="174"/>
      <c r="FN21" s="174"/>
      <c r="FO21" s="174"/>
      <c r="FP21" s="174"/>
      <c r="FQ21" s="174"/>
      <c r="FR21" s="174"/>
      <c r="FS21" s="174"/>
      <c r="FT21" s="174"/>
      <c r="FU21" s="174"/>
      <c r="FV21" s="174"/>
      <c r="FW21" s="174"/>
      <c r="FX21" s="174"/>
      <c r="FY21" s="174"/>
      <c r="FZ21" s="174"/>
      <c r="GA21" s="174"/>
      <c r="GB21" s="174"/>
      <c r="GC21" s="174"/>
      <c r="GD21" s="174"/>
      <c r="GE21" s="174"/>
      <c r="GF21" s="174"/>
      <c r="GG21" s="174"/>
      <c r="GH21" s="174"/>
      <c r="GI21" s="174"/>
      <c r="GJ21" s="174"/>
      <c r="GK21" s="174"/>
      <c r="GL21" s="174"/>
      <c r="GM21" s="174"/>
      <c r="GN21" s="174"/>
      <c r="GO21" s="174"/>
      <c r="GP21" s="174"/>
      <c r="GQ21" s="174"/>
      <c r="GR21" s="174"/>
      <c r="GS21" s="174"/>
      <c r="GT21" s="174"/>
      <c r="GU21" s="174"/>
      <c r="GV21" s="174"/>
      <c r="GW21" s="174"/>
      <c r="GX21" s="174"/>
      <c r="GY21" s="174"/>
      <c r="GZ21" s="174"/>
      <c r="HA21" s="174"/>
      <c r="HB21" s="174"/>
      <c r="HC21" s="174"/>
      <c r="HD21" s="174"/>
      <c r="HE21" s="174"/>
      <c r="HF21" s="174"/>
      <c r="HG21" s="174"/>
      <c r="HH21" s="174"/>
      <c r="HI21" s="174"/>
      <c r="HJ21" s="174"/>
      <c r="HK21" s="174"/>
      <c r="HL21" s="174"/>
      <c r="HM21" s="174"/>
      <c r="HN21" s="174"/>
      <c r="HO21" s="174"/>
      <c r="HP21" s="174"/>
      <c r="HQ21" s="174"/>
      <c r="HR21" s="174"/>
      <c r="HS21" s="174"/>
      <c r="HT21" s="174"/>
      <c r="HU21" s="174"/>
      <c r="HV21" s="174"/>
      <c r="HW21" s="174"/>
      <c r="HX21" s="174"/>
      <c r="HY21" s="174"/>
      <c r="HZ21" s="174"/>
      <c r="IA21" s="174"/>
      <c r="IB21" s="174"/>
      <c r="IC21" s="174"/>
      <c r="ID21" s="174"/>
      <c r="IE21" s="174"/>
      <c r="IF21" s="174"/>
      <c r="IG21" s="174"/>
      <c r="IH21" s="174"/>
      <c r="II21" s="174"/>
      <c r="IJ21" s="174"/>
      <c r="IK21" s="174"/>
      <c r="IL21" s="174"/>
      <c r="IM21" s="174"/>
      <c r="IN21" s="174"/>
    </row>
    <row r="22" spans="1:248" s="186" customFormat="1" x14ac:dyDescent="0.4">
      <c r="A22" s="238" t="s">
        <v>245</v>
      </c>
      <c r="B22" s="192">
        <v>9</v>
      </c>
      <c r="C22" s="192">
        <v>2.4</v>
      </c>
      <c r="D22" s="192">
        <v>3.2</v>
      </c>
      <c r="E22" s="192">
        <v>3.8</v>
      </c>
      <c r="F22" s="192">
        <v>3.9</v>
      </c>
      <c r="G22" s="192">
        <v>4.3</v>
      </c>
      <c r="H22" s="192">
        <v>4.5</v>
      </c>
      <c r="I22" s="192">
        <v>5.5</v>
      </c>
      <c r="J22" s="192">
        <v>5.6</v>
      </c>
      <c r="K22" s="192">
        <v>5.7</v>
      </c>
      <c r="L22" s="192">
        <v>5.9</v>
      </c>
      <c r="M22" s="192">
        <v>5.4</v>
      </c>
      <c r="N22" s="192">
        <v>5.7</v>
      </c>
      <c r="O22" s="192">
        <v>7.5</v>
      </c>
      <c r="P22" s="192">
        <v>8.4</v>
      </c>
      <c r="Q22" s="191">
        <v>10.199999999999999</v>
      </c>
      <c r="R22" s="191">
        <v>11.4</v>
      </c>
      <c r="S22" s="191">
        <v>11.5</v>
      </c>
      <c r="T22" s="191">
        <v>11.1</v>
      </c>
      <c r="U22" s="191">
        <v>11.4</v>
      </c>
      <c r="V22" s="191">
        <v>11.8</v>
      </c>
      <c r="W22" s="191">
        <v>12.3</v>
      </c>
      <c r="X22" s="191">
        <v>12.5</v>
      </c>
      <c r="Y22" s="191">
        <v>13.2</v>
      </c>
      <c r="Z22" s="191">
        <v>14.6</v>
      </c>
      <c r="AA22" s="191">
        <v>15.9</v>
      </c>
      <c r="AB22" s="198">
        <v>16.7</v>
      </c>
      <c r="AC22" s="197">
        <v>14.016</v>
      </c>
      <c r="AD22" s="197">
        <v>14.9</v>
      </c>
      <c r="AE22" s="197">
        <v>16.7</v>
      </c>
      <c r="AF22" s="197">
        <v>18.027533333333334</v>
      </c>
      <c r="AG22" s="197">
        <v>19.615093333333334</v>
      </c>
      <c r="AH22" s="226">
        <v>20.7</v>
      </c>
      <c r="AI22" s="226">
        <v>18.600000000000001</v>
      </c>
      <c r="AJ22" s="237">
        <v>19.2</v>
      </c>
      <c r="AK22" s="177"/>
      <c r="AL22" s="177"/>
      <c r="AM22" s="313"/>
      <c r="AN22" s="302"/>
      <c r="AO22" s="302"/>
      <c r="AP22" s="174"/>
      <c r="AQ22" s="174"/>
      <c r="AR22" s="174"/>
      <c r="AS22" s="174"/>
      <c r="AT22" s="174"/>
      <c r="AU22" s="174"/>
      <c r="AV22" s="174"/>
      <c r="AW22" s="174"/>
      <c r="AX22" s="174"/>
      <c r="AY22" s="174"/>
      <c r="AZ22" s="174"/>
      <c r="BA22" s="174"/>
      <c r="BB22" s="174"/>
      <c r="BC22" s="174"/>
      <c r="BD22" s="174"/>
      <c r="BE22" s="174"/>
      <c r="BF22" s="174"/>
      <c r="BG22" s="174"/>
      <c r="BH22" s="174"/>
      <c r="BI22" s="174"/>
      <c r="BJ22" s="174"/>
      <c r="BK22" s="174"/>
      <c r="BL22" s="174"/>
      <c r="BM22" s="174"/>
      <c r="BN22" s="174"/>
      <c r="BO22" s="174"/>
      <c r="BP22" s="174"/>
      <c r="BQ22" s="174"/>
      <c r="BR22" s="174"/>
      <c r="BS22" s="174"/>
      <c r="BT22" s="174"/>
      <c r="BU22" s="174"/>
      <c r="BV22" s="174"/>
      <c r="BW22" s="174"/>
      <c r="BX22" s="174"/>
      <c r="BY22" s="174"/>
      <c r="BZ22" s="174"/>
      <c r="CA22" s="174"/>
      <c r="CB22" s="174"/>
      <c r="CC22" s="174"/>
      <c r="CD22" s="174"/>
      <c r="CE22" s="174"/>
      <c r="CF22" s="174"/>
      <c r="CG22" s="174"/>
      <c r="CH22" s="174"/>
      <c r="CI22" s="174"/>
      <c r="CJ22" s="174"/>
      <c r="CK22" s="174"/>
      <c r="CL22" s="174"/>
      <c r="CM22" s="174"/>
      <c r="CN22" s="174"/>
      <c r="CO22" s="174"/>
      <c r="CP22" s="174"/>
      <c r="CQ22" s="174"/>
      <c r="CR22" s="174"/>
      <c r="CS22" s="174"/>
      <c r="CT22" s="174"/>
      <c r="CU22" s="174"/>
      <c r="CV22" s="174"/>
      <c r="CW22" s="174"/>
      <c r="CX22" s="174"/>
      <c r="CY22" s="174"/>
      <c r="CZ22" s="174"/>
      <c r="DA22" s="174"/>
      <c r="DB22" s="174"/>
      <c r="DC22" s="174"/>
      <c r="DD22" s="174"/>
      <c r="DE22" s="174"/>
      <c r="DF22" s="174"/>
      <c r="DG22" s="174"/>
      <c r="DH22" s="174"/>
      <c r="DI22" s="174"/>
      <c r="DJ22" s="174"/>
      <c r="DK22" s="174"/>
      <c r="DL22" s="174"/>
      <c r="DM22" s="174"/>
      <c r="DN22" s="174"/>
      <c r="DO22" s="174"/>
      <c r="DP22" s="174"/>
      <c r="DQ22" s="174"/>
      <c r="DR22" s="174"/>
      <c r="DS22" s="174"/>
      <c r="DT22" s="174"/>
      <c r="DU22" s="174"/>
      <c r="DV22" s="174"/>
      <c r="DW22" s="174"/>
      <c r="DX22" s="174"/>
      <c r="DY22" s="174"/>
      <c r="DZ22" s="174"/>
      <c r="EA22" s="174"/>
      <c r="EB22" s="174"/>
      <c r="EC22" s="174"/>
      <c r="ED22" s="174"/>
      <c r="EE22" s="174"/>
      <c r="EF22" s="174"/>
      <c r="EG22" s="174"/>
      <c r="EH22" s="174"/>
      <c r="EI22" s="174"/>
      <c r="EJ22" s="174"/>
      <c r="EK22" s="174"/>
      <c r="EL22" s="174"/>
      <c r="EM22" s="174"/>
      <c r="EN22" s="174"/>
      <c r="EO22" s="174"/>
      <c r="EP22" s="174"/>
      <c r="EQ22" s="174"/>
      <c r="ER22" s="174"/>
      <c r="ES22" s="174"/>
      <c r="ET22" s="174"/>
      <c r="EU22" s="174"/>
      <c r="EV22" s="174"/>
      <c r="EW22" s="174"/>
      <c r="EX22" s="174"/>
      <c r="EY22" s="174"/>
      <c r="EZ22" s="174"/>
      <c r="FA22" s="174"/>
      <c r="FB22" s="174"/>
      <c r="FC22" s="174"/>
      <c r="FD22" s="174"/>
      <c r="FE22" s="174"/>
      <c r="FF22" s="174"/>
      <c r="FG22" s="174"/>
      <c r="FH22" s="174"/>
      <c r="FI22" s="174"/>
      <c r="FJ22" s="174"/>
      <c r="FK22" s="174"/>
      <c r="FL22" s="174"/>
      <c r="FM22" s="174"/>
      <c r="FN22" s="174"/>
      <c r="FO22" s="174"/>
      <c r="FP22" s="174"/>
      <c r="FQ22" s="174"/>
      <c r="FR22" s="174"/>
      <c r="FS22" s="174"/>
      <c r="FT22" s="174"/>
      <c r="FU22" s="174"/>
      <c r="FV22" s="174"/>
      <c r="FW22" s="174"/>
      <c r="FX22" s="174"/>
      <c r="FY22" s="174"/>
      <c r="FZ22" s="174"/>
      <c r="GA22" s="174"/>
      <c r="GB22" s="174"/>
      <c r="GC22" s="174"/>
      <c r="GD22" s="174"/>
      <c r="GE22" s="174"/>
      <c r="GF22" s="174"/>
      <c r="GG22" s="174"/>
      <c r="GH22" s="174"/>
      <c r="GI22" s="174"/>
      <c r="GJ22" s="174"/>
      <c r="GK22" s="174"/>
      <c r="GL22" s="174"/>
      <c r="GM22" s="174"/>
      <c r="GN22" s="174"/>
      <c r="GO22" s="174"/>
      <c r="GP22" s="174"/>
      <c r="GQ22" s="174"/>
      <c r="GR22" s="174"/>
      <c r="GS22" s="174"/>
      <c r="GT22" s="174"/>
      <c r="GU22" s="174"/>
      <c r="GV22" s="174"/>
      <c r="GW22" s="174"/>
      <c r="GX22" s="174"/>
      <c r="GY22" s="174"/>
      <c r="GZ22" s="174"/>
      <c r="HA22" s="174"/>
      <c r="HB22" s="174"/>
      <c r="HC22" s="174"/>
      <c r="HD22" s="174"/>
      <c r="HE22" s="174"/>
      <c r="HF22" s="174"/>
      <c r="HG22" s="174"/>
      <c r="HH22" s="174"/>
      <c r="HI22" s="174"/>
      <c r="HJ22" s="174"/>
      <c r="HK22" s="174"/>
      <c r="HL22" s="174"/>
      <c r="HM22" s="174"/>
      <c r="HN22" s="174"/>
      <c r="HO22" s="174"/>
      <c r="HP22" s="174"/>
      <c r="HQ22" s="174"/>
      <c r="HR22" s="174"/>
      <c r="HS22" s="174"/>
      <c r="HT22" s="174"/>
      <c r="HU22" s="174"/>
      <c r="HV22" s="174"/>
      <c r="HW22" s="174"/>
      <c r="HX22" s="174"/>
      <c r="HY22" s="174"/>
      <c r="HZ22" s="174"/>
      <c r="IA22" s="174"/>
      <c r="IB22" s="174"/>
      <c r="IC22" s="174"/>
      <c r="ID22" s="174"/>
      <c r="IE22" s="174"/>
      <c r="IF22" s="174"/>
      <c r="IG22" s="174"/>
      <c r="IH22" s="174"/>
      <c r="II22" s="174"/>
      <c r="IJ22" s="174"/>
      <c r="IK22" s="174"/>
      <c r="IL22" s="174"/>
      <c r="IM22" s="174"/>
      <c r="IN22" s="174"/>
    </row>
    <row r="23" spans="1:248" s="176" customFormat="1" ht="20.25" thickBot="1" x14ac:dyDescent="0.45">
      <c r="A23" s="236" t="s">
        <v>244</v>
      </c>
      <c r="B23" s="235">
        <f t="shared" ref="B23:AJ23" si="4">SUM(B20:B22)</f>
        <v>24</v>
      </c>
      <c r="C23" s="235">
        <f t="shared" si="4"/>
        <v>8.8000000000000007</v>
      </c>
      <c r="D23" s="235">
        <f t="shared" si="4"/>
        <v>12.399999999999999</v>
      </c>
      <c r="E23" s="235">
        <f t="shared" si="4"/>
        <v>15.899999999999999</v>
      </c>
      <c r="F23" s="235">
        <f t="shared" si="4"/>
        <v>16.599999999999998</v>
      </c>
      <c r="G23" s="235">
        <f t="shared" si="4"/>
        <v>19.7</v>
      </c>
      <c r="H23" s="235">
        <f t="shared" si="4"/>
        <v>22.1</v>
      </c>
      <c r="I23" s="235">
        <f t="shared" si="4"/>
        <v>28.5</v>
      </c>
      <c r="J23" s="235">
        <f t="shared" si="4"/>
        <v>31</v>
      </c>
      <c r="K23" s="235">
        <f t="shared" si="4"/>
        <v>31.9</v>
      </c>
      <c r="L23" s="235">
        <f t="shared" si="4"/>
        <v>34.299999999999997</v>
      </c>
      <c r="M23" s="235">
        <f t="shared" si="4"/>
        <v>38.199999999999996</v>
      </c>
      <c r="N23" s="235">
        <f t="shared" si="4"/>
        <v>41.9</v>
      </c>
      <c r="O23" s="235">
        <f t="shared" si="4"/>
        <v>53.6</v>
      </c>
      <c r="P23" s="235">
        <f t="shared" si="4"/>
        <v>61.3</v>
      </c>
      <c r="Q23" s="235">
        <f t="shared" si="4"/>
        <v>63.599999999999994</v>
      </c>
      <c r="R23" s="235">
        <f t="shared" si="4"/>
        <v>73.100000000000009</v>
      </c>
      <c r="S23" s="235">
        <f t="shared" si="4"/>
        <v>76.3</v>
      </c>
      <c r="T23" s="235">
        <f t="shared" si="4"/>
        <v>74.099999999999994</v>
      </c>
      <c r="U23" s="235">
        <f t="shared" si="4"/>
        <v>76.100000000000009</v>
      </c>
      <c r="V23" s="235">
        <f t="shared" si="4"/>
        <v>76.3</v>
      </c>
      <c r="W23" s="235">
        <f t="shared" si="4"/>
        <v>78.2</v>
      </c>
      <c r="X23" s="235">
        <f t="shared" si="4"/>
        <v>78.2</v>
      </c>
      <c r="Y23" s="235">
        <f t="shared" si="4"/>
        <v>80.5</v>
      </c>
      <c r="Z23" s="235">
        <f t="shared" si="4"/>
        <v>85.399999999999991</v>
      </c>
      <c r="AA23" s="235">
        <f t="shared" si="4"/>
        <v>89.7</v>
      </c>
      <c r="AB23" s="234">
        <f t="shared" si="4"/>
        <v>87.5</v>
      </c>
      <c r="AC23" s="234">
        <f t="shared" si="4"/>
        <v>112.91000000000001</v>
      </c>
      <c r="AD23" s="234">
        <f t="shared" si="4"/>
        <v>116.20000000000002</v>
      </c>
      <c r="AE23" s="234">
        <f t="shared" si="4"/>
        <v>120.00000000000001</v>
      </c>
      <c r="AF23" s="234">
        <f t="shared" si="4"/>
        <v>123.51611021450958</v>
      </c>
      <c r="AG23" s="234">
        <f t="shared" si="4"/>
        <v>127.17258184466625</v>
      </c>
      <c r="AH23" s="233">
        <f t="shared" si="4"/>
        <v>131.5</v>
      </c>
      <c r="AI23" s="233">
        <f t="shared" si="4"/>
        <v>143.4</v>
      </c>
      <c r="AJ23" s="232">
        <f t="shared" si="4"/>
        <v>141.30000000000001</v>
      </c>
      <c r="AK23" s="177">
        <f>SUM(B23:AJ23)</f>
        <v>2395.1986920591762</v>
      </c>
      <c r="AL23" s="177"/>
      <c r="AM23" s="311"/>
      <c r="AN23" s="302"/>
      <c r="AO23" s="302"/>
      <c r="AR23" s="174"/>
      <c r="AS23" s="174"/>
      <c r="AT23" s="174"/>
      <c r="AU23" s="174"/>
      <c r="AV23" s="174"/>
      <c r="AW23" s="174"/>
      <c r="AX23" s="174"/>
      <c r="AY23" s="174"/>
      <c r="AZ23" s="174"/>
      <c r="BA23" s="174"/>
      <c r="BB23" s="174"/>
      <c r="BC23" s="174"/>
      <c r="BD23" s="174"/>
      <c r="BE23" s="174"/>
      <c r="BF23" s="174"/>
      <c r="BG23" s="174"/>
      <c r="BH23" s="174"/>
      <c r="BI23" s="174"/>
      <c r="BJ23" s="174"/>
      <c r="BK23" s="174"/>
      <c r="BL23" s="174"/>
      <c r="BM23" s="174"/>
      <c r="BN23" s="174"/>
      <c r="BO23" s="174"/>
      <c r="BP23" s="174"/>
      <c r="BQ23" s="174"/>
      <c r="BR23" s="174"/>
      <c r="BS23" s="174"/>
      <c r="BT23" s="174"/>
      <c r="BU23" s="174"/>
      <c r="BV23" s="174"/>
      <c r="BW23" s="174"/>
      <c r="BX23" s="174"/>
      <c r="BY23" s="174"/>
      <c r="BZ23" s="174"/>
      <c r="CA23" s="174"/>
      <c r="CB23" s="174"/>
      <c r="CC23" s="174"/>
      <c r="CD23" s="174"/>
      <c r="CE23" s="174"/>
      <c r="CF23" s="174"/>
      <c r="CG23" s="174"/>
      <c r="CH23" s="174"/>
      <c r="CI23" s="174"/>
      <c r="CJ23" s="174"/>
      <c r="CK23" s="174"/>
      <c r="CL23" s="174"/>
      <c r="CM23" s="174"/>
      <c r="CN23" s="174"/>
      <c r="CO23" s="174"/>
      <c r="CP23" s="174"/>
      <c r="CQ23" s="174"/>
      <c r="CR23" s="174"/>
      <c r="CS23" s="174"/>
      <c r="CT23" s="174"/>
      <c r="CU23" s="174"/>
      <c r="CV23" s="174"/>
      <c r="CW23" s="174"/>
      <c r="CX23" s="174"/>
      <c r="CY23" s="174"/>
      <c r="CZ23" s="174"/>
      <c r="DA23" s="174"/>
      <c r="DB23" s="174"/>
      <c r="DC23" s="174"/>
      <c r="DD23" s="174"/>
      <c r="DE23" s="174"/>
      <c r="DF23" s="174"/>
      <c r="DG23" s="174"/>
      <c r="DH23" s="174"/>
      <c r="DI23" s="174"/>
      <c r="DJ23" s="174"/>
      <c r="DK23" s="174"/>
      <c r="DL23" s="174"/>
      <c r="DM23" s="174"/>
      <c r="DN23" s="174"/>
      <c r="DO23" s="174"/>
      <c r="DP23" s="174"/>
      <c r="DQ23" s="174"/>
      <c r="DR23" s="174"/>
      <c r="DS23" s="174"/>
      <c r="DT23" s="174"/>
      <c r="DU23" s="174"/>
      <c r="DV23" s="174"/>
      <c r="DW23" s="174"/>
      <c r="DX23" s="174"/>
      <c r="DY23" s="174"/>
      <c r="DZ23" s="174"/>
      <c r="EA23" s="174"/>
      <c r="EB23" s="174"/>
      <c r="EC23" s="174"/>
      <c r="ED23" s="174"/>
      <c r="EE23" s="174"/>
      <c r="EF23" s="174"/>
      <c r="EG23" s="174"/>
      <c r="EH23" s="174"/>
      <c r="EI23" s="174"/>
      <c r="EJ23" s="174"/>
      <c r="EK23" s="174"/>
      <c r="EL23" s="174"/>
      <c r="EM23" s="174"/>
      <c r="EN23" s="174"/>
      <c r="EO23" s="174"/>
      <c r="EP23" s="174"/>
      <c r="EQ23" s="174"/>
      <c r="ER23" s="174"/>
      <c r="ES23" s="174"/>
      <c r="ET23" s="174"/>
      <c r="EU23" s="174"/>
      <c r="EV23" s="174"/>
      <c r="EW23" s="174"/>
      <c r="EX23" s="174"/>
      <c r="EY23" s="174"/>
      <c r="EZ23" s="174"/>
      <c r="FA23" s="174"/>
      <c r="FB23" s="174"/>
      <c r="FC23" s="174"/>
      <c r="FD23" s="174"/>
      <c r="FE23" s="174"/>
      <c r="FF23" s="174"/>
      <c r="FG23" s="174"/>
      <c r="FH23" s="174"/>
      <c r="FI23" s="174"/>
      <c r="FJ23" s="174"/>
      <c r="FK23" s="174"/>
      <c r="FL23" s="174"/>
      <c r="FM23" s="174"/>
      <c r="FN23" s="174"/>
      <c r="FO23" s="174"/>
      <c r="FP23" s="174"/>
      <c r="FQ23" s="174"/>
      <c r="FR23" s="174"/>
      <c r="FS23" s="174"/>
      <c r="FT23" s="174"/>
      <c r="FU23" s="174"/>
      <c r="FV23" s="174"/>
      <c r="FW23" s="174"/>
      <c r="FX23" s="174"/>
      <c r="FY23" s="174"/>
      <c r="FZ23" s="174"/>
      <c r="GA23" s="174"/>
      <c r="GB23" s="174"/>
      <c r="GC23" s="174"/>
      <c r="GD23" s="174"/>
      <c r="GE23" s="174"/>
      <c r="GF23" s="174"/>
      <c r="GG23" s="174"/>
      <c r="GH23" s="174"/>
      <c r="GI23" s="174"/>
      <c r="GJ23" s="174"/>
      <c r="GK23" s="174"/>
      <c r="GL23" s="174"/>
      <c r="GM23" s="174"/>
      <c r="GN23" s="174"/>
      <c r="GO23" s="174"/>
      <c r="GP23" s="174"/>
      <c r="GQ23" s="174"/>
      <c r="GR23" s="174"/>
      <c r="GS23" s="174"/>
      <c r="GT23" s="174"/>
      <c r="GU23" s="174"/>
      <c r="GV23" s="174"/>
      <c r="GW23" s="174"/>
      <c r="GX23" s="174"/>
      <c r="GY23" s="174"/>
      <c r="GZ23" s="174"/>
      <c r="HA23" s="174"/>
      <c r="HB23" s="174"/>
      <c r="HC23" s="174"/>
      <c r="HD23" s="174"/>
      <c r="HE23" s="174"/>
      <c r="HF23" s="174"/>
      <c r="HG23" s="174"/>
      <c r="HH23" s="174"/>
      <c r="HI23" s="174"/>
      <c r="HJ23" s="174"/>
      <c r="HK23" s="174"/>
      <c r="HL23" s="174"/>
      <c r="HM23" s="174"/>
      <c r="HN23" s="174"/>
      <c r="HO23" s="174"/>
      <c r="HP23" s="174"/>
      <c r="HQ23" s="174"/>
      <c r="HR23" s="174"/>
      <c r="HS23" s="174"/>
      <c r="HT23" s="174"/>
      <c r="HU23" s="174"/>
      <c r="HV23" s="174"/>
      <c r="HW23" s="174"/>
      <c r="HX23" s="174"/>
      <c r="HY23" s="174"/>
      <c r="HZ23" s="174"/>
      <c r="IA23" s="174"/>
      <c r="IB23" s="174"/>
      <c r="IC23" s="174"/>
      <c r="ID23" s="174"/>
      <c r="IE23" s="174"/>
      <c r="IF23" s="174"/>
      <c r="IG23" s="174"/>
      <c r="IH23" s="174"/>
      <c r="II23" s="174"/>
      <c r="IJ23" s="174"/>
      <c r="IK23" s="174"/>
      <c r="IL23" s="174"/>
      <c r="IM23" s="174"/>
      <c r="IN23" s="174"/>
    </row>
    <row r="24" spans="1:248" s="176" customFormat="1" ht="20.25" thickBot="1" x14ac:dyDescent="0.45">
      <c r="A24" s="231" t="s">
        <v>243</v>
      </c>
      <c r="B24" s="183">
        <f t="shared" ref="B24:AJ24" si="5">B18+B23</f>
        <v>41.3</v>
      </c>
      <c r="C24" s="183">
        <f t="shared" si="5"/>
        <v>17.2</v>
      </c>
      <c r="D24" s="183">
        <f t="shared" si="5"/>
        <v>28.5</v>
      </c>
      <c r="E24" s="183">
        <f t="shared" si="5"/>
        <v>39.199999999999996</v>
      </c>
      <c r="F24" s="183">
        <f t="shared" si="5"/>
        <v>52.2</v>
      </c>
      <c r="G24" s="183">
        <f t="shared" si="5"/>
        <v>55.5</v>
      </c>
      <c r="H24" s="183">
        <f t="shared" si="5"/>
        <v>65.400000000000006</v>
      </c>
      <c r="I24" s="183">
        <f t="shared" si="5"/>
        <v>80.400000000000006</v>
      </c>
      <c r="J24" s="183">
        <f t="shared" si="5"/>
        <v>68.8</v>
      </c>
      <c r="K24" s="183">
        <f t="shared" si="5"/>
        <v>78.5</v>
      </c>
      <c r="L24" s="183">
        <f t="shared" si="5"/>
        <v>90.5</v>
      </c>
      <c r="M24" s="183">
        <f t="shared" si="5"/>
        <v>95.5</v>
      </c>
      <c r="N24" s="183">
        <f t="shared" si="5"/>
        <v>137.30000000000001</v>
      </c>
      <c r="O24" s="183">
        <f t="shared" si="5"/>
        <v>133.69999999999999</v>
      </c>
      <c r="P24" s="183">
        <f t="shared" si="5"/>
        <v>152.1</v>
      </c>
      <c r="Q24" s="183">
        <f t="shared" si="5"/>
        <v>171.1</v>
      </c>
      <c r="R24" s="183">
        <f t="shared" si="5"/>
        <v>177</v>
      </c>
      <c r="S24" s="183">
        <f t="shared" si="5"/>
        <v>194.4</v>
      </c>
      <c r="T24" s="183">
        <f t="shared" si="5"/>
        <v>215.38</v>
      </c>
      <c r="U24" s="183">
        <f t="shared" si="5"/>
        <v>223.2</v>
      </c>
      <c r="V24" s="183">
        <f t="shared" si="5"/>
        <v>222.10000000000002</v>
      </c>
      <c r="W24" s="183">
        <f t="shared" si="5"/>
        <v>224.7</v>
      </c>
      <c r="X24" s="183">
        <f t="shared" si="5"/>
        <v>273.31</v>
      </c>
      <c r="Y24" s="183">
        <f t="shared" si="5"/>
        <v>280.255</v>
      </c>
      <c r="Z24" s="183">
        <f t="shared" si="5"/>
        <v>288.3</v>
      </c>
      <c r="AA24" s="183">
        <f t="shared" si="5"/>
        <v>283.43</v>
      </c>
      <c r="AB24" s="180">
        <f t="shared" si="5"/>
        <v>286.05</v>
      </c>
      <c r="AC24" s="180">
        <f t="shared" si="5"/>
        <v>312.65700000000004</v>
      </c>
      <c r="AD24" s="180">
        <f t="shared" si="5"/>
        <v>327.31993393999994</v>
      </c>
      <c r="AE24" s="180">
        <f t="shared" si="5"/>
        <v>362.12944282999996</v>
      </c>
      <c r="AF24" s="180">
        <f t="shared" si="5"/>
        <v>392.79931060450963</v>
      </c>
      <c r="AG24" s="180">
        <f t="shared" si="5"/>
        <v>422.49130686466617</v>
      </c>
      <c r="AH24" s="179">
        <f t="shared" si="5"/>
        <v>453.44</v>
      </c>
      <c r="AI24" s="179">
        <f t="shared" si="5"/>
        <v>461.1</v>
      </c>
      <c r="AJ24" s="178">
        <f t="shared" si="5"/>
        <v>463.701482</v>
      </c>
      <c r="AK24" s="177">
        <f>SUM(B24:AJ24)</f>
        <v>7170.9634762391761</v>
      </c>
      <c r="AL24" s="177"/>
      <c r="AM24" s="311"/>
      <c r="AN24" s="302"/>
      <c r="AO24" s="307"/>
      <c r="AR24" s="174"/>
      <c r="AS24" s="230"/>
      <c r="AT24" s="174"/>
      <c r="AU24" s="174"/>
      <c r="AV24" s="174"/>
      <c r="AW24" s="174"/>
      <c r="AX24" s="174"/>
      <c r="AY24" s="174"/>
      <c r="AZ24" s="174"/>
      <c r="BA24" s="174"/>
      <c r="BB24" s="174"/>
      <c r="BC24" s="174"/>
      <c r="BD24" s="174"/>
      <c r="BE24" s="174"/>
      <c r="BF24" s="174"/>
      <c r="BG24" s="174"/>
      <c r="BH24" s="174"/>
      <c r="BI24" s="174"/>
      <c r="BJ24" s="174"/>
      <c r="BK24" s="174"/>
      <c r="BL24" s="174"/>
      <c r="BM24" s="174"/>
      <c r="BN24" s="174"/>
      <c r="BO24" s="174"/>
      <c r="BP24" s="174"/>
      <c r="BQ24" s="174"/>
      <c r="BR24" s="174"/>
      <c r="BS24" s="174"/>
      <c r="BT24" s="174"/>
      <c r="BU24" s="174"/>
      <c r="BV24" s="174"/>
      <c r="BW24" s="174"/>
      <c r="BX24" s="174"/>
      <c r="BY24" s="174"/>
      <c r="BZ24" s="174"/>
      <c r="CA24" s="174"/>
      <c r="CB24" s="174"/>
      <c r="CC24" s="174"/>
      <c r="CD24" s="174"/>
      <c r="CE24" s="174"/>
      <c r="CF24" s="174"/>
      <c r="CG24" s="174"/>
      <c r="CH24" s="174"/>
      <c r="CI24" s="174"/>
      <c r="CJ24" s="174"/>
      <c r="CK24" s="174"/>
      <c r="CL24" s="174"/>
      <c r="CM24" s="174"/>
      <c r="CN24" s="174"/>
      <c r="CO24" s="174"/>
      <c r="CP24" s="174"/>
      <c r="CQ24" s="174"/>
      <c r="CR24" s="174"/>
      <c r="CS24" s="174"/>
      <c r="CT24" s="174"/>
      <c r="CU24" s="174"/>
      <c r="CV24" s="174"/>
      <c r="CW24" s="174"/>
      <c r="CX24" s="174"/>
      <c r="CY24" s="174"/>
      <c r="CZ24" s="174"/>
      <c r="DA24" s="174"/>
      <c r="DB24" s="174"/>
      <c r="DC24" s="174"/>
      <c r="DD24" s="174"/>
      <c r="DE24" s="174"/>
      <c r="DF24" s="174"/>
      <c r="DG24" s="174"/>
      <c r="DH24" s="174"/>
      <c r="DI24" s="174"/>
      <c r="DJ24" s="174"/>
      <c r="DK24" s="174"/>
      <c r="DL24" s="174"/>
      <c r="DM24" s="174"/>
      <c r="DN24" s="174"/>
      <c r="DO24" s="174"/>
      <c r="DP24" s="174"/>
      <c r="DQ24" s="174"/>
      <c r="DR24" s="174"/>
      <c r="DS24" s="174"/>
      <c r="DT24" s="174"/>
      <c r="DU24" s="174"/>
      <c r="DV24" s="174"/>
      <c r="DW24" s="174"/>
      <c r="DX24" s="174"/>
      <c r="DY24" s="174"/>
      <c r="DZ24" s="174"/>
      <c r="EA24" s="174"/>
      <c r="EB24" s="174"/>
      <c r="EC24" s="174"/>
      <c r="ED24" s="174"/>
      <c r="EE24" s="174"/>
      <c r="EF24" s="174"/>
      <c r="EG24" s="174"/>
      <c r="EH24" s="174"/>
      <c r="EI24" s="174"/>
      <c r="EJ24" s="174"/>
      <c r="EK24" s="174"/>
      <c r="EL24" s="174"/>
      <c r="EM24" s="174"/>
      <c r="EN24" s="174"/>
      <c r="EO24" s="174"/>
      <c r="EP24" s="174"/>
      <c r="EQ24" s="174"/>
      <c r="ER24" s="174"/>
      <c r="ES24" s="174"/>
      <c r="ET24" s="174"/>
      <c r="EU24" s="174"/>
      <c r="EV24" s="174"/>
      <c r="EW24" s="174"/>
      <c r="EX24" s="174"/>
      <c r="EY24" s="174"/>
      <c r="EZ24" s="174"/>
      <c r="FA24" s="174"/>
      <c r="FB24" s="174"/>
      <c r="FC24" s="174"/>
      <c r="FD24" s="174"/>
      <c r="FE24" s="174"/>
      <c r="FF24" s="174"/>
      <c r="FG24" s="174"/>
      <c r="FH24" s="174"/>
      <c r="FI24" s="174"/>
      <c r="FJ24" s="174"/>
      <c r="FK24" s="174"/>
      <c r="FL24" s="174"/>
      <c r="FM24" s="174"/>
      <c r="FN24" s="174"/>
      <c r="FO24" s="174"/>
      <c r="FP24" s="174"/>
      <c r="FQ24" s="174"/>
      <c r="FR24" s="174"/>
      <c r="FS24" s="174"/>
      <c r="FT24" s="174"/>
      <c r="FU24" s="174"/>
      <c r="FV24" s="174"/>
      <c r="FW24" s="174"/>
      <c r="FX24" s="174"/>
      <c r="FY24" s="174"/>
      <c r="FZ24" s="174"/>
      <c r="GA24" s="174"/>
      <c r="GB24" s="174"/>
      <c r="GC24" s="174"/>
      <c r="GD24" s="174"/>
      <c r="GE24" s="174"/>
      <c r="GF24" s="174"/>
      <c r="GG24" s="174"/>
      <c r="GH24" s="174"/>
      <c r="GI24" s="174"/>
      <c r="GJ24" s="174"/>
      <c r="GK24" s="174"/>
      <c r="GL24" s="174"/>
      <c r="GM24" s="174"/>
      <c r="GN24" s="174"/>
      <c r="GO24" s="174"/>
      <c r="GP24" s="174"/>
      <c r="GQ24" s="174"/>
      <c r="GR24" s="174"/>
      <c r="GS24" s="174"/>
      <c r="GT24" s="174"/>
      <c r="GU24" s="174"/>
      <c r="GV24" s="174"/>
      <c r="GW24" s="174"/>
      <c r="GX24" s="174"/>
      <c r="GY24" s="174"/>
      <c r="GZ24" s="174"/>
      <c r="HA24" s="174"/>
      <c r="HB24" s="174"/>
      <c r="HC24" s="174"/>
      <c r="HD24" s="174"/>
      <c r="HE24" s="174"/>
      <c r="HF24" s="174"/>
      <c r="HG24" s="174"/>
      <c r="HH24" s="174"/>
      <c r="HI24" s="174"/>
      <c r="HJ24" s="174"/>
      <c r="HK24" s="174"/>
      <c r="HL24" s="174"/>
      <c r="HM24" s="174"/>
      <c r="HN24" s="174"/>
      <c r="HO24" s="174"/>
      <c r="HP24" s="174"/>
      <c r="HQ24" s="174"/>
      <c r="HR24" s="174"/>
      <c r="HS24" s="174"/>
      <c r="HT24" s="174"/>
      <c r="HU24" s="174"/>
      <c r="HV24" s="174"/>
      <c r="HW24" s="174"/>
      <c r="HX24" s="174"/>
      <c r="HY24" s="174"/>
      <c r="HZ24" s="174"/>
      <c r="IA24" s="174"/>
      <c r="IB24" s="174"/>
      <c r="IC24" s="174"/>
      <c r="ID24" s="174"/>
      <c r="IE24" s="174"/>
      <c r="IF24" s="174"/>
      <c r="IG24" s="174"/>
      <c r="IH24" s="174"/>
      <c r="II24" s="174"/>
      <c r="IJ24" s="174"/>
      <c r="IK24" s="174"/>
      <c r="IL24" s="174"/>
      <c r="IM24" s="174"/>
      <c r="IN24" s="174"/>
    </row>
    <row r="25" spans="1:248" s="176" customFormat="1" x14ac:dyDescent="0.4">
      <c r="A25" s="229" t="s">
        <v>242</v>
      </c>
      <c r="B25" s="228">
        <v>0</v>
      </c>
      <c r="C25" s="228">
        <v>0</v>
      </c>
      <c r="D25" s="228">
        <v>0</v>
      </c>
      <c r="E25" s="228">
        <v>0</v>
      </c>
      <c r="F25" s="228">
        <v>0</v>
      </c>
      <c r="G25" s="228">
        <v>0</v>
      </c>
      <c r="H25" s="228">
        <v>0</v>
      </c>
      <c r="I25" s="228">
        <v>0</v>
      </c>
      <c r="J25" s="228">
        <v>0</v>
      </c>
      <c r="K25" s="228">
        <v>0</v>
      </c>
      <c r="L25" s="228">
        <v>0</v>
      </c>
      <c r="M25" s="228">
        <v>0</v>
      </c>
      <c r="N25" s="228">
        <v>0</v>
      </c>
      <c r="O25" s="228">
        <v>0</v>
      </c>
      <c r="P25" s="228">
        <v>0</v>
      </c>
      <c r="Q25" s="227"/>
      <c r="R25" s="228"/>
      <c r="S25" s="228"/>
      <c r="T25" s="228"/>
      <c r="U25" s="228"/>
      <c r="V25" s="227"/>
      <c r="W25" s="227"/>
      <c r="X25" s="227"/>
      <c r="Y25" s="227"/>
      <c r="Z25" s="227"/>
      <c r="AA25" s="227"/>
      <c r="AB25" s="204"/>
      <c r="AC25" s="203"/>
      <c r="AD25" s="203"/>
      <c r="AE25" s="203"/>
      <c r="AF25" s="203"/>
      <c r="AG25" s="203"/>
      <c r="AH25" s="202"/>
      <c r="AI25" s="202"/>
      <c r="AJ25" s="201"/>
      <c r="AK25" s="177"/>
      <c r="AL25" s="177"/>
      <c r="AM25" s="311"/>
      <c r="AN25" s="302"/>
      <c r="AO25" s="302"/>
      <c r="AP25" s="174"/>
      <c r="AQ25" s="174"/>
      <c r="AR25" s="174"/>
      <c r="AS25" s="174"/>
      <c r="AT25" s="174"/>
      <c r="AU25" s="174"/>
      <c r="AV25" s="174"/>
      <c r="AW25" s="174"/>
      <c r="AX25" s="174"/>
      <c r="AY25" s="174"/>
      <c r="AZ25" s="174"/>
      <c r="BA25" s="174"/>
      <c r="BB25" s="174"/>
      <c r="BC25" s="174"/>
      <c r="BD25" s="174"/>
      <c r="BE25" s="174"/>
      <c r="BF25" s="174"/>
      <c r="BG25" s="174"/>
      <c r="BH25" s="174"/>
      <c r="BI25" s="174"/>
      <c r="BJ25" s="174"/>
      <c r="BK25" s="174"/>
      <c r="BL25" s="174"/>
      <c r="BM25" s="174"/>
      <c r="BN25" s="174"/>
      <c r="BO25" s="174"/>
      <c r="BP25" s="174"/>
      <c r="BQ25" s="174"/>
      <c r="BR25" s="174"/>
      <c r="BS25" s="174"/>
      <c r="BT25" s="174"/>
      <c r="BU25" s="174"/>
      <c r="BV25" s="174"/>
      <c r="BW25" s="174"/>
      <c r="BX25" s="174"/>
      <c r="BY25" s="174"/>
      <c r="BZ25" s="174"/>
      <c r="CA25" s="174"/>
      <c r="CB25" s="174"/>
      <c r="CC25" s="174"/>
      <c r="CD25" s="174"/>
      <c r="CE25" s="174"/>
      <c r="CF25" s="174"/>
      <c r="CG25" s="174"/>
      <c r="CH25" s="174"/>
      <c r="CI25" s="174"/>
      <c r="CJ25" s="174"/>
      <c r="CK25" s="174"/>
      <c r="CL25" s="174"/>
      <c r="CM25" s="174"/>
      <c r="CN25" s="174"/>
      <c r="CO25" s="174"/>
      <c r="CP25" s="174"/>
      <c r="CQ25" s="174"/>
      <c r="CR25" s="174"/>
      <c r="CS25" s="174"/>
      <c r="CT25" s="174"/>
      <c r="CU25" s="174"/>
      <c r="CV25" s="174"/>
      <c r="CW25" s="174"/>
      <c r="CX25" s="174"/>
      <c r="CY25" s="174"/>
      <c r="CZ25" s="174"/>
      <c r="DA25" s="174"/>
      <c r="DB25" s="174"/>
      <c r="DC25" s="174"/>
      <c r="DD25" s="174"/>
      <c r="DE25" s="174"/>
      <c r="DF25" s="174"/>
      <c r="DG25" s="174"/>
      <c r="DH25" s="174"/>
      <c r="DI25" s="174"/>
      <c r="DJ25" s="174"/>
      <c r="DK25" s="174"/>
      <c r="DL25" s="174"/>
      <c r="DM25" s="174"/>
      <c r="DN25" s="174"/>
      <c r="DO25" s="174"/>
      <c r="DP25" s="174"/>
      <c r="DQ25" s="174"/>
      <c r="DR25" s="174"/>
      <c r="DS25" s="174"/>
      <c r="DT25" s="174"/>
      <c r="DU25" s="174"/>
      <c r="DV25" s="174"/>
      <c r="DW25" s="174"/>
      <c r="DX25" s="174"/>
      <c r="DY25" s="174"/>
      <c r="DZ25" s="174"/>
      <c r="EA25" s="174"/>
      <c r="EB25" s="174"/>
      <c r="EC25" s="174"/>
      <c r="ED25" s="174"/>
      <c r="EE25" s="174"/>
      <c r="EF25" s="174"/>
      <c r="EG25" s="174"/>
      <c r="EH25" s="174"/>
      <c r="EI25" s="174"/>
      <c r="EJ25" s="174"/>
      <c r="EK25" s="174"/>
      <c r="EL25" s="174"/>
      <c r="EM25" s="174"/>
      <c r="EN25" s="174"/>
      <c r="EO25" s="174"/>
      <c r="EP25" s="174"/>
      <c r="EQ25" s="174"/>
      <c r="ER25" s="174"/>
      <c r="ES25" s="174"/>
      <c r="ET25" s="174"/>
      <c r="EU25" s="174"/>
      <c r="EV25" s="174"/>
      <c r="EW25" s="174"/>
      <c r="EX25" s="174"/>
      <c r="EY25" s="174"/>
      <c r="EZ25" s="174"/>
      <c r="FA25" s="174"/>
      <c r="FB25" s="174"/>
      <c r="FC25" s="174"/>
      <c r="FD25" s="174"/>
      <c r="FE25" s="174"/>
      <c r="FF25" s="174"/>
      <c r="FG25" s="174"/>
      <c r="FH25" s="174"/>
      <c r="FI25" s="174"/>
      <c r="FJ25" s="174"/>
      <c r="FK25" s="174"/>
      <c r="FL25" s="174"/>
      <c r="FM25" s="174"/>
      <c r="FN25" s="174"/>
      <c r="FO25" s="174"/>
      <c r="FP25" s="174"/>
      <c r="FQ25" s="174"/>
      <c r="FR25" s="174"/>
      <c r="FS25" s="174"/>
      <c r="FT25" s="174"/>
      <c r="FU25" s="174"/>
      <c r="FV25" s="174"/>
      <c r="FW25" s="174"/>
      <c r="FX25" s="174"/>
      <c r="FY25" s="174"/>
      <c r="FZ25" s="174"/>
      <c r="GA25" s="174"/>
      <c r="GB25" s="174"/>
      <c r="GC25" s="174"/>
      <c r="GD25" s="174"/>
      <c r="GE25" s="174"/>
      <c r="GF25" s="174"/>
      <c r="GG25" s="174"/>
      <c r="GH25" s="174"/>
      <c r="GI25" s="174"/>
      <c r="GJ25" s="174"/>
      <c r="GK25" s="174"/>
      <c r="GL25" s="174"/>
      <c r="GM25" s="174"/>
      <c r="GN25" s="174"/>
      <c r="GO25" s="174"/>
      <c r="GP25" s="174"/>
      <c r="GQ25" s="174"/>
      <c r="GR25" s="174"/>
      <c r="GS25" s="174"/>
      <c r="GT25" s="174"/>
      <c r="GU25" s="174"/>
      <c r="GV25" s="174"/>
      <c r="GW25" s="174"/>
      <c r="GX25" s="174"/>
      <c r="GY25" s="174"/>
      <c r="GZ25" s="174"/>
      <c r="HA25" s="174"/>
      <c r="HB25" s="174"/>
      <c r="HC25" s="174"/>
      <c r="HD25" s="174"/>
      <c r="HE25" s="174"/>
      <c r="HF25" s="174"/>
      <c r="HG25" s="174"/>
      <c r="HH25" s="174"/>
      <c r="HI25" s="174"/>
      <c r="HJ25" s="174"/>
      <c r="HK25" s="174"/>
      <c r="HL25" s="174"/>
      <c r="HM25" s="174"/>
      <c r="HN25" s="174"/>
      <c r="HO25" s="174"/>
      <c r="HP25" s="174"/>
      <c r="HQ25" s="174"/>
      <c r="HR25" s="174"/>
      <c r="HS25" s="174"/>
      <c r="HT25" s="174"/>
      <c r="HU25" s="174"/>
      <c r="HV25" s="174"/>
      <c r="HW25" s="174"/>
      <c r="HX25" s="174"/>
      <c r="HY25" s="174"/>
      <c r="HZ25" s="174"/>
      <c r="IA25" s="174"/>
      <c r="IB25" s="174"/>
      <c r="IC25" s="174"/>
      <c r="ID25" s="174"/>
      <c r="IE25" s="174"/>
      <c r="IF25" s="174"/>
      <c r="IG25" s="174"/>
      <c r="IH25" s="174"/>
      <c r="II25" s="174"/>
      <c r="IJ25" s="174"/>
      <c r="IK25" s="174"/>
      <c r="IL25" s="174"/>
      <c r="IM25" s="174"/>
      <c r="IN25" s="174"/>
    </row>
    <row r="26" spans="1:248" s="176" customFormat="1" x14ac:dyDescent="0.4">
      <c r="A26" s="224" t="s">
        <v>241</v>
      </c>
      <c r="B26" s="199">
        <v>0</v>
      </c>
      <c r="C26" s="199">
        <v>3</v>
      </c>
      <c r="D26" s="199">
        <v>14</v>
      </c>
      <c r="E26" s="199">
        <v>1</v>
      </c>
      <c r="F26" s="199">
        <v>8</v>
      </c>
      <c r="G26" s="199">
        <v>27</v>
      </c>
      <c r="H26" s="199">
        <v>19</v>
      </c>
      <c r="I26" s="199">
        <v>9</v>
      </c>
      <c r="J26" s="199">
        <v>10</v>
      </c>
      <c r="K26" s="199">
        <v>15</v>
      </c>
      <c r="L26" s="199">
        <v>15</v>
      </c>
      <c r="M26" s="199">
        <v>15</v>
      </c>
      <c r="N26" s="199">
        <v>23</v>
      </c>
      <c r="O26" s="199">
        <v>45</v>
      </c>
      <c r="P26" s="199">
        <v>62</v>
      </c>
      <c r="Q26" s="197">
        <v>7.1</v>
      </c>
      <c r="R26" s="199">
        <v>81.7</v>
      </c>
      <c r="S26" s="199">
        <v>107.8</v>
      </c>
      <c r="T26" s="199">
        <v>116.5</v>
      </c>
      <c r="U26" s="199">
        <v>197.8</v>
      </c>
      <c r="V26" s="197">
        <v>193.1</v>
      </c>
      <c r="W26" s="197">
        <v>115.9</v>
      </c>
      <c r="X26" s="197">
        <v>12.6</v>
      </c>
      <c r="Y26" s="197">
        <v>79.2</v>
      </c>
      <c r="Z26" s="197">
        <v>21.7</v>
      </c>
      <c r="AA26" s="197">
        <v>182.1</v>
      </c>
      <c r="AB26" s="198">
        <v>397.43809968000011</v>
      </c>
      <c r="AC26" s="197">
        <v>282.625</v>
      </c>
      <c r="AD26" s="197">
        <v>273.51942685714278</v>
      </c>
      <c r="AE26" s="197">
        <v>142.81399999999999</v>
      </c>
      <c r="AF26" s="197">
        <v>99.430963576774104</v>
      </c>
      <c r="AG26" s="197">
        <v>156.68200350000001</v>
      </c>
      <c r="AH26" s="226">
        <v>152.19999999999999</v>
      </c>
      <c r="AI26" s="226">
        <v>135.50800000000001</v>
      </c>
      <c r="AJ26" s="225">
        <v>122.74434447903229</v>
      </c>
      <c r="AK26" s="177">
        <f>SUM(B26:AJ26)</f>
        <v>3144.4618380929487</v>
      </c>
      <c r="AL26" s="177"/>
      <c r="AM26" s="313"/>
      <c r="AN26" s="302"/>
      <c r="AO26" s="302"/>
      <c r="AP26" s="174"/>
      <c r="AQ26" s="174"/>
      <c r="AR26" s="174"/>
      <c r="AS26" s="174"/>
      <c r="AT26" s="174"/>
      <c r="AU26" s="174"/>
      <c r="AV26" s="174"/>
      <c r="AW26" s="174"/>
      <c r="AX26" s="174"/>
      <c r="AY26" s="174"/>
      <c r="AZ26" s="174"/>
      <c r="BA26" s="174"/>
      <c r="BB26" s="174"/>
      <c r="BC26" s="174"/>
      <c r="BD26" s="174"/>
      <c r="BE26" s="174"/>
      <c r="BF26" s="174"/>
      <c r="BG26" s="174"/>
      <c r="BH26" s="174"/>
      <c r="BI26" s="174"/>
      <c r="BJ26" s="174"/>
      <c r="BK26" s="174"/>
      <c r="BL26" s="174"/>
      <c r="BM26" s="174"/>
      <c r="BN26" s="174"/>
      <c r="BO26" s="174"/>
      <c r="BP26" s="174"/>
      <c r="BQ26" s="174"/>
      <c r="BR26" s="174"/>
      <c r="BS26" s="174"/>
      <c r="BT26" s="174"/>
      <c r="BU26" s="174"/>
      <c r="BV26" s="174"/>
      <c r="BW26" s="174"/>
      <c r="BX26" s="174"/>
      <c r="BY26" s="174"/>
      <c r="BZ26" s="174"/>
      <c r="CA26" s="174"/>
      <c r="CB26" s="174"/>
      <c r="CC26" s="174"/>
      <c r="CD26" s="174"/>
      <c r="CE26" s="174"/>
      <c r="CF26" s="174"/>
      <c r="CG26" s="174"/>
      <c r="CH26" s="174"/>
      <c r="CI26" s="174"/>
      <c r="CJ26" s="174"/>
      <c r="CK26" s="174"/>
      <c r="CL26" s="174"/>
      <c r="CM26" s="174"/>
      <c r="CN26" s="174"/>
      <c r="CO26" s="174"/>
      <c r="CP26" s="174"/>
      <c r="CQ26" s="174"/>
      <c r="CR26" s="174"/>
      <c r="CS26" s="174"/>
      <c r="CT26" s="174"/>
      <c r="CU26" s="174"/>
      <c r="CV26" s="174"/>
      <c r="CW26" s="174"/>
      <c r="CX26" s="174"/>
      <c r="CY26" s="174"/>
      <c r="CZ26" s="174"/>
      <c r="DA26" s="174"/>
      <c r="DB26" s="174"/>
      <c r="DC26" s="174"/>
      <c r="DD26" s="174"/>
      <c r="DE26" s="174"/>
      <c r="DF26" s="174"/>
      <c r="DG26" s="174"/>
      <c r="DH26" s="174"/>
      <c r="DI26" s="174"/>
      <c r="DJ26" s="174"/>
      <c r="DK26" s="174"/>
      <c r="DL26" s="174"/>
      <c r="DM26" s="174"/>
      <c r="DN26" s="174"/>
      <c r="DO26" s="174"/>
      <c r="DP26" s="174"/>
      <c r="DQ26" s="174"/>
      <c r="DR26" s="174"/>
      <c r="DS26" s="174"/>
      <c r="DT26" s="174"/>
      <c r="DU26" s="174"/>
      <c r="DV26" s="174"/>
      <c r="DW26" s="174"/>
      <c r="DX26" s="174"/>
      <c r="DY26" s="174"/>
      <c r="DZ26" s="174"/>
      <c r="EA26" s="174"/>
      <c r="EB26" s="174"/>
      <c r="EC26" s="174"/>
      <c r="ED26" s="174"/>
      <c r="EE26" s="174"/>
      <c r="EF26" s="174"/>
      <c r="EG26" s="174"/>
      <c r="EH26" s="174"/>
      <c r="EI26" s="174"/>
      <c r="EJ26" s="174"/>
      <c r="EK26" s="174"/>
      <c r="EL26" s="174"/>
      <c r="EM26" s="174"/>
      <c r="EN26" s="174"/>
      <c r="EO26" s="174"/>
      <c r="EP26" s="174"/>
      <c r="EQ26" s="174"/>
      <c r="ER26" s="174"/>
      <c r="ES26" s="174"/>
      <c r="ET26" s="174"/>
      <c r="EU26" s="174"/>
      <c r="EV26" s="174"/>
      <c r="EW26" s="174"/>
      <c r="EX26" s="174"/>
      <c r="EY26" s="174"/>
      <c r="EZ26" s="174"/>
      <c r="FA26" s="174"/>
      <c r="FB26" s="174"/>
      <c r="FC26" s="174"/>
      <c r="FD26" s="174"/>
      <c r="FE26" s="174"/>
      <c r="FF26" s="174"/>
      <c r="FG26" s="174"/>
      <c r="FH26" s="174"/>
      <c r="FI26" s="174"/>
      <c r="FJ26" s="174"/>
      <c r="FK26" s="174"/>
      <c r="FL26" s="174"/>
      <c r="FM26" s="174"/>
      <c r="FN26" s="174"/>
      <c r="FO26" s="174"/>
      <c r="FP26" s="174"/>
      <c r="FQ26" s="174"/>
      <c r="FR26" s="174"/>
      <c r="FS26" s="174"/>
      <c r="FT26" s="174"/>
      <c r="FU26" s="174"/>
      <c r="FV26" s="174"/>
      <c r="FW26" s="174"/>
      <c r="FX26" s="174"/>
      <c r="FY26" s="174"/>
      <c r="FZ26" s="174"/>
      <c r="GA26" s="174"/>
      <c r="GB26" s="174"/>
      <c r="GC26" s="174"/>
      <c r="GD26" s="174"/>
      <c r="GE26" s="174"/>
      <c r="GF26" s="174"/>
      <c r="GG26" s="174"/>
      <c r="GH26" s="174"/>
      <c r="GI26" s="174"/>
      <c r="GJ26" s="174"/>
      <c r="GK26" s="174"/>
      <c r="GL26" s="174"/>
      <c r="GM26" s="174"/>
      <c r="GN26" s="174"/>
      <c r="GO26" s="174"/>
      <c r="GP26" s="174"/>
      <c r="GQ26" s="174"/>
      <c r="GR26" s="174"/>
      <c r="GS26" s="174"/>
      <c r="GT26" s="174"/>
      <c r="GU26" s="174"/>
      <c r="GV26" s="174"/>
      <c r="GW26" s="174"/>
      <c r="GX26" s="174"/>
      <c r="GY26" s="174"/>
      <c r="GZ26" s="174"/>
      <c r="HA26" s="174"/>
      <c r="HB26" s="174"/>
      <c r="HC26" s="174"/>
      <c r="HD26" s="174"/>
      <c r="HE26" s="174"/>
      <c r="HF26" s="174"/>
      <c r="HG26" s="174"/>
      <c r="HH26" s="174"/>
      <c r="HI26" s="174"/>
      <c r="HJ26" s="174"/>
      <c r="HK26" s="174"/>
      <c r="HL26" s="174"/>
      <c r="HM26" s="174"/>
      <c r="HN26" s="174"/>
      <c r="HO26" s="174"/>
      <c r="HP26" s="174"/>
      <c r="HQ26" s="174"/>
      <c r="HR26" s="174"/>
      <c r="HS26" s="174"/>
      <c r="HT26" s="174"/>
      <c r="HU26" s="174"/>
      <c r="HV26" s="174"/>
      <c r="HW26" s="174"/>
      <c r="HX26" s="174"/>
      <c r="HY26" s="174"/>
      <c r="HZ26" s="174"/>
      <c r="IA26" s="174"/>
      <c r="IB26" s="174"/>
      <c r="IC26" s="174"/>
      <c r="ID26" s="174"/>
      <c r="IE26" s="174"/>
      <c r="IF26" s="174"/>
      <c r="IG26" s="174"/>
      <c r="IH26" s="174"/>
      <c r="II26" s="174"/>
      <c r="IJ26" s="174"/>
      <c r="IK26" s="174"/>
      <c r="IL26" s="174"/>
      <c r="IM26" s="174"/>
      <c r="IN26" s="174"/>
    </row>
    <row r="27" spans="1:248" s="186" customFormat="1" ht="20.25" thickBot="1" x14ac:dyDescent="0.45">
      <c r="A27" s="224" t="s">
        <v>240</v>
      </c>
      <c r="B27" s="192">
        <v>0</v>
      </c>
      <c r="C27" s="192">
        <v>0</v>
      </c>
      <c r="D27" s="192">
        <v>0</v>
      </c>
      <c r="E27" s="192">
        <v>0</v>
      </c>
      <c r="F27" s="192">
        <v>12</v>
      </c>
      <c r="G27" s="192">
        <v>17</v>
      </c>
      <c r="H27" s="192">
        <v>74</v>
      </c>
      <c r="I27" s="192">
        <v>11</v>
      </c>
      <c r="J27" s="192">
        <v>40</v>
      </c>
      <c r="K27" s="192">
        <v>40</v>
      </c>
      <c r="L27" s="192">
        <v>40</v>
      </c>
      <c r="M27" s="192">
        <v>40</v>
      </c>
      <c r="N27" s="192">
        <v>59</v>
      </c>
      <c r="O27" s="192">
        <v>104</v>
      </c>
      <c r="P27" s="223">
        <v>111.7</v>
      </c>
      <c r="Q27" s="222">
        <v>63.5</v>
      </c>
      <c r="R27" s="223">
        <v>0</v>
      </c>
      <c r="S27" s="223">
        <v>0</v>
      </c>
      <c r="T27" s="223">
        <v>5.4</v>
      </c>
      <c r="U27" s="223">
        <v>47.6</v>
      </c>
      <c r="V27" s="222">
        <v>64.8</v>
      </c>
      <c r="W27" s="222">
        <v>1389.6</v>
      </c>
      <c r="X27" s="222">
        <v>147.80000000000001</v>
      </c>
      <c r="Y27" s="222">
        <v>171.1</v>
      </c>
      <c r="Z27" s="222">
        <v>191</v>
      </c>
      <c r="AA27" s="222">
        <v>110.8</v>
      </c>
      <c r="AB27" s="190">
        <v>168.17764031279995</v>
      </c>
      <c r="AC27" s="221">
        <v>120.69</v>
      </c>
      <c r="AD27" s="221">
        <v>274.94753118857147</v>
      </c>
      <c r="AE27" s="221">
        <v>240.31142110419358</v>
      </c>
      <c r="AF27" s="221">
        <v>310.06640616322585</v>
      </c>
      <c r="AG27" s="221">
        <v>70.690476160000003</v>
      </c>
      <c r="AH27" s="220">
        <v>38.450000000000003</v>
      </c>
      <c r="AI27" s="220">
        <v>85.804000000000002</v>
      </c>
      <c r="AJ27" s="219">
        <v>196.15177862000002</v>
      </c>
      <c r="AK27" s="177">
        <f>SUM(B27:AJ27)</f>
        <v>4245.589253548791</v>
      </c>
      <c r="AL27" s="177"/>
      <c r="AM27" s="313"/>
      <c r="AN27" s="302"/>
      <c r="AO27" s="302"/>
      <c r="AP27" s="174"/>
      <c r="AQ27" s="174"/>
      <c r="AR27" s="174"/>
      <c r="AS27" s="174"/>
      <c r="AT27" s="174"/>
      <c r="AU27" s="174"/>
      <c r="AV27" s="174"/>
      <c r="AW27" s="174"/>
      <c r="AX27" s="174"/>
      <c r="AY27" s="174"/>
      <c r="AZ27" s="174"/>
      <c r="BA27" s="174"/>
      <c r="BB27" s="174"/>
      <c r="BC27" s="174"/>
      <c r="BD27" s="174"/>
      <c r="BE27" s="174"/>
      <c r="BF27" s="174"/>
      <c r="BG27" s="174"/>
      <c r="BH27" s="174"/>
      <c r="BI27" s="174"/>
      <c r="BJ27" s="174"/>
      <c r="BK27" s="174"/>
      <c r="BL27" s="174"/>
      <c r="BM27" s="174"/>
      <c r="BN27" s="174"/>
      <c r="BO27" s="174"/>
      <c r="BP27" s="174"/>
      <c r="BQ27" s="174"/>
      <c r="BR27" s="174"/>
      <c r="BS27" s="174"/>
      <c r="BT27" s="174"/>
      <c r="BU27" s="174"/>
      <c r="BV27" s="174"/>
      <c r="BW27" s="174"/>
      <c r="BX27" s="174"/>
      <c r="BY27" s="174"/>
      <c r="BZ27" s="174"/>
      <c r="CA27" s="174"/>
      <c r="CB27" s="174"/>
      <c r="CC27" s="174"/>
      <c r="CD27" s="174"/>
      <c r="CE27" s="174"/>
      <c r="CF27" s="174"/>
      <c r="CG27" s="174"/>
      <c r="CH27" s="174"/>
      <c r="CI27" s="174"/>
      <c r="CJ27" s="174"/>
      <c r="CK27" s="174"/>
      <c r="CL27" s="174"/>
      <c r="CM27" s="174"/>
      <c r="CN27" s="174"/>
      <c r="CO27" s="174"/>
      <c r="CP27" s="174"/>
      <c r="CQ27" s="174"/>
      <c r="CR27" s="174"/>
      <c r="CS27" s="174"/>
      <c r="CT27" s="174"/>
      <c r="CU27" s="174"/>
      <c r="CV27" s="174"/>
      <c r="CW27" s="174"/>
      <c r="CX27" s="174"/>
      <c r="CY27" s="174"/>
      <c r="CZ27" s="174"/>
      <c r="DA27" s="174"/>
      <c r="DB27" s="174"/>
      <c r="DC27" s="174"/>
      <c r="DD27" s="174"/>
      <c r="DE27" s="174"/>
      <c r="DF27" s="174"/>
      <c r="DG27" s="174"/>
      <c r="DH27" s="174"/>
      <c r="DI27" s="174"/>
      <c r="DJ27" s="174"/>
      <c r="DK27" s="174"/>
      <c r="DL27" s="174"/>
      <c r="DM27" s="174"/>
      <c r="DN27" s="174"/>
      <c r="DO27" s="174"/>
      <c r="DP27" s="174"/>
      <c r="DQ27" s="174"/>
      <c r="DR27" s="174"/>
      <c r="DS27" s="174"/>
      <c r="DT27" s="174"/>
      <c r="DU27" s="174"/>
      <c r="DV27" s="174"/>
      <c r="DW27" s="174"/>
      <c r="DX27" s="174"/>
      <c r="DY27" s="174"/>
      <c r="DZ27" s="174"/>
      <c r="EA27" s="174"/>
      <c r="EB27" s="174"/>
      <c r="EC27" s="174"/>
      <c r="ED27" s="174"/>
      <c r="EE27" s="174"/>
      <c r="EF27" s="174"/>
      <c r="EG27" s="174"/>
      <c r="EH27" s="174"/>
      <c r="EI27" s="174"/>
      <c r="EJ27" s="174"/>
      <c r="EK27" s="174"/>
      <c r="EL27" s="174"/>
      <c r="EM27" s="174"/>
      <c r="EN27" s="174"/>
      <c r="EO27" s="174"/>
      <c r="EP27" s="174"/>
      <c r="EQ27" s="174"/>
      <c r="ER27" s="174"/>
      <c r="ES27" s="174"/>
      <c r="ET27" s="174"/>
      <c r="EU27" s="174"/>
      <c r="EV27" s="174"/>
      <c r="EW27" s="174"/>
      <c r="EX27" s="174"/>
      <c r="EY27" s="174"/>
      <c r="EZ27" s="174"/>
      <c r="FA27" s="174"/>
      <c r="FB27" s="174"/>
      <c r="FC27" s="174"/>
      <c r="FD27" s="174"/>
      <c r="FE27" s="174"/>
      <c r="FF27" s="174"/>
      <c r="FG27" s="174"/>
      <c r="FH27" s="174"/>
      <c r="FI27" s="174"/>
      <c r="FJ27" s="174"/>
      <c r="FK27" s="174"/>
      <c r="FL27" s="174"/>
      <c r="FM27" s="174"/>
      <c r="FN27" s="174"/>
      <c r="FO27" s="174"/>
      <c r="FP27" s="174"/>
      <c r="FQ27" s="174"/>
      <c r="FR27" s="174"/>
      <c r="FS27" s="174"/>
      <c r="FT27" s="174"/>
      <c r="FU27" s="174"/>
      <c r="FV27" s="174"/>
      <c r="FW27" s="174"/>
      <c r="FX27" s="174"/>
      <c r="FY27" s="174"/>
      <c r="FZ27" s="174"/>
      <c r="GA27" s="174"/>
      <c r="GB27" s="174"/>
      <c r="GC27" s="174"/>
      <c r="GD27" s="174"/>
      <c r="GE27" s="174"/>
      <c r="GF27" s="174"/>
      <c r="GG27" s="174"/>
      <c r="GH27" s="174"/>
      <c r="GI27" s="174"/>
      <c r="GJ27" s="174"/>
      <c r="GK27" s="174"/>
      <c r="GL27" s="174"/>
      <c r="GM27" s="174"/>
      <c r="GN27" s="174"/>
      <c r="GO27" s="174"/>
      <c r="GP27" s="174"/>
      <c r="GQ27" s="174"/>
      <c r="GR27" s="174"/>
      <c r="GS27" s="174"/>
      <c r="GT27" s="174"/>
      <c r="GU27" s="174"/>
      <c r="GV27" s="174"/>
      <c r="GW27" s="174"/>
      <c r="GX27" s="174"/>
      <c r="GY27" s="174"/>
      <c r="GZ27" s="174"/>
      <c r="HA27" s="174"/>
      <c r="HB27" s="174"/>
      <c r="HC27" s="174"/>
      <c r="HD27" s="174"/>
      <c r="HE27" s="174"/>
      <c r="HF27" s="174"/>
      <c r="HG27" s="174"/>
      <c r="HH27" s="174"/>
      <c r="HI27" s="174"/>
      <c r="HJ27" s="174"/>
      <c r="HK27" s="174"/>
      <c r="HL27" s="174"/>
      <c r="HM27" s="174"/>
      <c r="HN27" s="174"/>
      <c r="HO27" s="174"/>
      <c r="HP27" s="174"/>
      <c r="HQ27" s="174"/>
      <c r="HR27" s="174"/>
      <c r="HS27" s="174"/>
      <c r="HT27" s="174"/>
      <c r="HU27" s="174"/>
      <c r="HV27" s="174"/>
      <c r="HW27" s="174"/>
      <c r="HX27" s="174"/>
      <c r="HY27" s="174"/>
      <c r="HZ27" s="174"/>
      <c r="IA27" s="174"/>
      <c r="IB27" s="174"/>
      <c r="IC27" s="174"/>
      <c r="ID27" s="174"/>
      <c r="IE27" s="174"/>
      <c r="IF27" s="174"/>
      <c r="IG27" s="174"/>
      <c r="IH27" s="174"/>
      <c r="II27" s="174"/>
      <c r="IJ27" s="174"/>
      <c r="IK27" s="174"/>
      <c r="IL27" s="174"/>
      <c r="IM27" s="174"/>
      <c r="IN27" s="174"/>
    </row>
    <row r="28" spans="1:248" s="176" customFormat="1" ht="21" thickTop="1" thickBot="1" x14ac:dyDescent="0.45">
      <c r="A28" s="218" t="s">
        <v>239</v>
      </c>
      <c r="B28" s="217">
        <f t="shared" ref="B28:AJ28" si="6">B26+B27</f>
        <v>0</v>
      </c>
      <c r="C28" s="217">
        <f t="shared" si="6"/>
        <v>3</v>
      </c>
      <c r="D28" s="217">
        <f t="shared" si="6"/>
        <v>14</v>
      </c>
      <c r="E28" s="217">
        <f t="shared" si="6"/>
        <v>1</v>
      </c>
      <c r="F28" s="217">
        <f t="shared" si="6"/>
        <v>20</v>
      </c>
      <c r="G28" s="217">
        <f t="shared" si="6"/>
        <v>44</v>
      </c>
      <c r="H28" s="217">
        <f t="shared" si="6"/>
        <v>93</v>
      </c>
      <c r="I28" s="217">
        <f t="shared" si="6"/>
        <v>20</v>
      </c>
      <c r="J28" s="217">
        <f t="shared" si="6"/>
        <v>50</v>
      </c>
      <c r="K28" s="217">
        <f t="shared" si="6"/>
        <v>55</v>
      </c>
      <c r="L28" s="217">
        <f t="shared" si="6"/>
        <v>55</v>
      </c>
      <c r="M28" s="217">
        <f t="shared" si="6"/>
        <v>55</v>
      </c>
      <c r="N28" s="217">
        <f t="shared" si="6"/>
        <v>82</v>
      </c>
      <c r="O28" s="217">
        <f t="shared" si="6"/>
        <v>149</v>
      </c>
      <c r="P28" s="217">
        <f t="shared" si="6"/>
        <v>173.7</v>
      </c>
      <c r="Q28" s="217">
        <f t="shared" si="6"/>
        <v>70.599999999999994</v>
      </c>
      <c r="R28" s="217">
        <f t="shared" si="6"/>
        <v>81.7</v>
      </c>
      <c r="S28" s="217">
        <f t="shared" si="6"/>
        <v>107.8</v>
      </c>
      <c r="T28" s="217">
        <f t="shared" si="6"/>
        <v>121.9</v>
      </c>
      <c r="U28" s="217">
        <f t="shared" si="6"/>
        <v>245.4</v>
      </c>
      <c r="V28" s="217">
        <f t="shared" si="6"/>
        <v>257.89999999999998</v>
      </c>
      <c r="W28" s="217">
        <f t="shared" si="6"/>
        <v>1505.5</v>
      </c>
      <c r="X28" s="217">
        <f t="shared" si="6"/>
        <v>160.4</v>
      </c>
      <c r="Y28" s="217">
        <f t="shared" si="6"/>
        <v>250.3</v>
      </c>
      <c r="Z28" s="217">
        <f t="shared" si="6"/>
        <v>212.7</v>
      </c>
      <c r="AA28" s="217">
        <f t="shared" si="6"/>
        <v>292.89999999999998</v>
      </c>
      <c r="AB28" s="216">
        <f t="shared" si="6"/>
        <v>565.61573999280006</v>
      </c>
      <c r="AC28" s="216">
        <f t="shared" si="6"/>
        <v>403.315</v>
      </c>
      <c r="AD28" s="216">
        <f t="shared" si="6"/>
        <v>548.46695804571425</v>
      </c>
      <c r="AE28" s="216">
        <f t="shared" si="6"/>
        <v>383.12542110419361</v>
      </c>
      <c r="AF28" s="216">
        <f t="shared" si="6"/>
        <v>409.49736973999995</v>
      </c>
      <c r="AG28" s="216">
        <f t="shared" si="6"/>
        <v>227.37247966000001</v>
      </c>
      <c r="AH28" s="215">
        <f t="shared" si="6"/>
        <v>190.64999999999998</v>
      </c>
      <c r="AI28" s="215">
        <f t="shared" si="6"/>
        <v>221.31200000000001</v>
      </c>
      <c r="AJ28" s="214">
        <f t="shared" si="6"/>
        <v>318.89612309903231</v>
      </c>
      <c r="AK28" s="177">
        <f>SUM(B28:AJ28)</f>
        <v>7390.0510916417388</v>
      </c>
      <c r="AL28" s="177"/>
      <c r="AM28" s="311"/>
      <c r="AN28" s="302"/>
      <c r="AO28" s="302"/>
      <c r="AP28" s="174"/>
      <c r="AQ28" s="174"/>
      <c r="AR28" s="174"/>
      <c r="AS28" s="174"/>
      <c r="AT28" s="174"/>
      <c r="AU28" s="174"/>
      <c r="AV28" s="174"/>
      <c r="AW28" s="174"/>
      <c r="AX28" s="174"/>
      <c r="AY28" s="174"/>
      <c r="AZ28" s="174"/>
      <c r="BA28" s="174"/>
      <c r="BB28" s="174"/>
      <c r="BC28" s="174"/>
      <c r="BD28" s="174"/>
      <c r="BE28" s="174"/>
      <c r="BF28" s="174"/>
      <c r="BG28" s="174"/>
      <c r="BH28" s="174"/>
      <c r="BI28" s="174"/>
      <c r="BJ28" s="174"/>
      <c r="BK28" s="174"/>
      <c r="BL28" s="174"/>
      <c r="BM28" s="174"/>
      <c r="BN28" s="174"/>
      <c r="BO28" s="174"/>
      <c r="BP28" s="174"/>
      <c r="BQ28" s="174"/>
      <c r="BR28" s="174"/>
      <c r="BS28" s="174"/>
      <c r="BT28" s="174"/>
      <c r="BU28" s="174"/>
      <c r="BV28" s="174"/>
      <c r="BW28" s="174"/>
      <c r="BX28" s="174"/>
      <c r="BY28" s="174"/>
      <c r="BZ28" s="174"/>
      <c r="CA28" s="174"/>
      <c r="CB28" s="174"/>
      <c r="CC28" s="174"/>
      <c r="CD28" s="174"/>
      <c r="CE28" s="174"/>
      <c r="CF28" s="174"/>
      <c r="CG28" s="174"/>
      <c r="CH28" s="174"/>
      <c r="CI28" s="174"/>
      <c r="CJ28" s="174"/>
      <c r="CK28" s="174"/>
      <c r="CL28" s="174"/>
      <c r="CM28" s="174"/>
      <c r="CN28" s="174"/>
      <c r="CO28" s="174"/>
      <c r="CP28" s="174"/>
      <c r="CQ28" s="174"/>
      <c r="CR28" s="174"/>
      <c r="CS28" s="174"/>
      <c r="CT28" s="174"/>
      <c r="CU28" s="174"/>
      <c r="CV28" s="174"/>
      <c r="CW28" s="174"/>
      <c r="CX28" s="174"/>
      <c r="CY28" s="174"/>
      <c r="CZ28" s="174"/>
      <c r="DA28" s="174"/>
      <c r="DB28" s="174"/>
      <c r="DC28" s="174"/>
      <c r="DD28" s="174"/>
      <c r="DE28" s="174"/>
      <c r="DF28" s="174"/>
      <c r="DG28" s="174"/>
      <c r="DH28" s="174"/>
      <c r="DI28" s="174"/>
      <c r="DJ28" s="174"/>
      <c r="DK28" s="174"/>
      <c r="DL28" s="174"/>
      <c r="DM28" s="174"/>
      <c r="DN28" s="174"/>
      <c r="DO28" s="174"/>
      <c r="DP28" s="174"/>
      <c r="DQ28" s="174"/>
      <c r="DR28" s="174"/>
      <c r="DS28" s="174"/>
      <c r="DT28" s="174"/>
      <c r="DU28" s="174"/>
      <c r="DV28" s="174"/>
      <c r="DW28" s="174"/>
      <c r="DX28" s="174"/>
      <c r="DY28" s="174"/>
      <c r="DZ28" s="174"/>
      <c r="EA28" s="174"/>
      <c r="EB28" s="174"/>
      <c r="EC28" s="174"/>
      <c r="ED28" s="174"/>
      <c r="EE28" s="174"/>
      <c r="EF28" s="174"/>
      <c r="EG28" s="174"/>
      <c r="EH28" s="174"/>
      <c r="EI28" s="174"/>
      <c r="EJ28" s="174"/>
      <c r="EK28" s="174"/>
      <c r="EL28" s="174"/>
      <c r="EM28" s="174"/>
      <c r="EN28" s="174"/>
      <c r="EO28" s="174"/>
      <c r="EP28" s="174"/>
      <c r="EQ28" s="174"/>
      <c r="ER28" s="174"/>
      <c r="ES28" s="174"/>
      <c r="ET28" s="174"/>
      <c r="EU28" s="174"/>
      <c r="EV28" s="174"/>
      <c r="EW28" s="174"/>
      <c r="EX28" s="174"/>
      <c r="EY28" s="174"/>
      <c r="EZ28" s="174"/>
      <c r="FA28" s="174"/>
      <c r="FB28" s="174"/>
      <c r="FC28" s="174"/>
      <c r="FD28" s="174"/>
      <c r="FE28" s="174"/>
      <c r="FF28" s="174"/>
      <c r="FG28" s="174"/>
      <c r="FH28" s="174"/>
      <c r="FI28" s="174"/>
      <c r="FJ28" s="174"/>
      <c r="FK28" s="174"/>
      <c r="FL28" s="174"/>
      <c r="FM28" s="174"/>
      <c r="FN28" s="174"/>
      <c r="FO28" s="174"/>
      <c r="FP28" s="174"/>
      <c r="FQ28" s="174"/>
      <c r="FR28" s="174"/>
      <c r="FS28" s="174"/>
      <c r="FT28" s="174"/>
      <c r="FU28" s="174"/>
      <c r="FV28" s="174"/>
      <c r="FW28" s="174"/>
      <c r="FX28" s="174"/>
      <c r="FY28" s="174"/>
      <c r="FZ28" s="174"/>
      <c r="GA28" s="174"/>
      <c r="GB28" s="174"/>
      <c r="GC28" s="174"/>
      <c r="GD28" s="174"/>
      <c r="GE28" s="174"/>
      <c r="GF28" s="174"/>
      <c r="GG28" s="174"/>
      <c r="GH28" s="174"/>
      <c r="GI28" s="174"/>
      <c r="GJ28" s="174"/>
      <c r="GK28" s="174"/>
      <c r="GL28" s="174"/>
      <c r="GM28" s="174"/>
      <c r="GN28" s="174"/>
      <c r="GO28" s="174"/>
      <c r="GP28" s="174"/>
      <c r="GQ28" s="174"/>
      <c r="GR28" s="174"/>
      <c r="GS28" s="174"/>
      <c r="GT28" s="174"/>
      <c r="GU28" s="174"/>
      <c r="GV28" s="174"/>
      <c r="GW28" s="174"/>
      <c r="GX28" s="174"/>
      <c r="GY28" s="174"/>
      <c r="GZ28" s="174"/>
      <c r="HA28" s="174"/>
      <c r="HB28" s="174"/>
      <c r="HC28" s="174"/>
      <c r="HD28" s="174"/>
      <c r="HE28" s="174"/>
      <c r="HF28" s="174"/>
      <c r="HG28" s="174"/>
      <c r="HH28" s="174"/>
      <c r="HI28" s="174"/>
      <c r="HJ28" s="174"/>
      <c r="HK28" s="174"/>
      <c r="HL28" s="174"/>
      <c r="HM28" s="174"/>
      <c r="HN28" s="174"/>
      <c r="HO28" s="174"/>
      <c r="HP28" s="174"/>
      <c r="HQ28" s="174"/>
      <c r="HR28" s="174"/>
      <c r="HS28" s="174"/>
      <c r="HT28" s="174"/>
      <c r="HU28" s="174"/>
      <c r="HV28" s="174"/>
      <c r="HW28" s="174"/>
      <c r="HX28" s="174"/>
      <c r="HY28" s="174"/>
      <c r="HZ28" s="174"/>
      <c r="IA28" s="174"/>
      <c r="IB28" s="174"/>
      <c r="IC28" s="174"/>
      <c r="ID28" s="174"/>
      <c r="IE28" s="174"/>
      <c r="IF28" s="174"/>
      <c r="IG28" s="174"/>
      <c r="IH28" s="174"/>
      <c r="II28" s="174"/>
      <c r="IJ28" s="174"/>
      <c r="IK28" s="174"/>
      <c r="IL28" s="174"/>
      <c r="IM28" s="174"/>
      <c r="IN28" s="174"/>
    </row>
    <row r="29" spans="1:248" s="176" customFormat="1" ht="20.25" thickBot="1" x14ac:dyDescent="0.45">
      <c r="A29" s="213" t="s">
        <v>238</v>
      </c>
      <c r="B29" s="212">
        <f t="shared" ref="B29:AJ29" si="7">B24+B28</f>
        <v>41.3</v>
      </c>
      <c r="C29" s="212">
        <f t="shared" si="7"/>
        <v>20.2</v>
      </c>
      <c r="D29" s="212">
        <f t="shared" si="7"/>
        <v>42.5</v>
      </c>
      <c r="E29" s="212">
        <f t="shared" si="7"/>
        <v>40.199999999999996</v>
      </c>
      <c r="F29" s="212">
        <f t="shared" si="7"/>
        <v>72.2</v>
      </c>
      <c r="G29" s="212">
        <f t="shared" si="7"/>
        <v>99.5</v>
      </c>
      <c r="H29" s="212">
        <f t="shared" si="7"/>
        <v>158.4</v>
      </c>
      <c r="I29" s="212">
        <f t="shared" si="7"/>
        <v>100.4</v>
      </c>
      <c r="J29" s="212">
        <f t="shared" si="7"/>
        <v>118.8</v>
      </c>
      <c r="K29" s="212">
        <f t="shared" si="7"/>
        <v>133.5</v>
      </c>
      <c r="L29" s="212">
        <f t="shared" si="7"/>
        <v>145.5</v>
      </c>
      <c r="M29" s="212">
        <f t="shared" si="7"/>
        <v>150.5</v>
      </c>
      <c r="N29" s="212">
        <f t="shared" si="7"/>
        <v>219.3</v>
      </c>
      <c r="O29" s="212">
        <f t="shared" si="7"/>
        <v>282.7</v>
      </c>
      <c r="P29" s="212">
        <f t="shared" si="7"/>
        <v>325.79999999999995</v>
      </c>
      <c r="Q29" s="212">
        <f t="shared" si="7"/>
        <v>241.7</v>
      </c>
      <c r="R29" s="212">
        <f t="shared" si="7"/>
        <v>258.7</v>
      </c>
      <c r="S29" s="212">
        <f t="shared" si="7"/>
        <v>302.2</v>
      </c>
      <c r="T29" s="212">
        <f t="shared" si="7"/>
        <v>337.28</v>
      </c>
      <c r="U29" s="212">
        <f t="shared" si="7"/>
        <v>468.6</v>
      </c>
      <c r="V29" s="212">
        <f t="shared" si="7"/>
        <v>480</v>
      </c>
      <c r="W29" s="212">
        <f t="shared" si="7"/>
        <v>1730.2</v>
      </c>
      <c r="X29" s="212">
        <f t="shared" si="7"/>
        <v>433.71000000000004</v>
      </c>
      <c r="Y29" s="212">
        <f t="shared" si="7"/>
        <v>530.55500000000006</v>
      </c>
      <c r="Z29" s="212">
        <f t="shared" si="7"/>
        <v>501</v>
      </c>
      <c r="AA29" s="212">
        <f t="shared" si="7"/>
        <v>576.32999999999993</v>
      </c>
      <c r="AB29" s="211">
        <f t="shared" si="7"/>
        <v>851.66573999280013</v>
      </c>
      <c r="AC29" s="210">
        <f t="shared" si="7"/>
        <v>715.97199999999998</v>
      </c>
      <c r="AD29" s="210">
        <f t="shared" si="7"/>
        <v>875.78689198571419</v>
      </c>
      <c r="AE29" s="210">
        <f t="shared" si="7"/>
        <v>745.25486393419351</v>
      </c>
      <c r="AF29" s="210">
        <f t="shared" si="7"/>
        <v>802.29668034450958</v>
      </c>
      <c r="AG29" s="210">
        <f t="shared" si="7"/>
        <v>649.86378652466624</v>
      </c>
      <c r="AH29" s="209">
        <f t="shared" si="7"/>
        <v>644.08999999999992</v>
      </c>
      <c r="AI29" s="209">
        <f t="shared" si="7"/>
        <v>682.41200000000003</v>
      </c>
      <c r="AJ29" s="208">
        <f t="shared" si="7"/>
        <v>782.59760509903231</v>
      </c>
      <c r="AK29" s="177">
        <f>SUM(B29:AJ29)</f>
        <v>14561.014567880913</v>
      </c>
      <c r="AL29" s="177"/>
      <c r="AM29" s="311"/>
      <c r="AN29" s="302"/>
      <c r="AO29" s="302"/>
      <c r="AP29" s="174"/>
      <c r="AQ29" s="174"/>
      <c r="AR29" s="174"/>
      <c r="AS29" s="174"/>
      <c r="AT29" s="174"/>
      <c r="AU29" s="174"/>
      <c r="AV29" s="174"/>
      <c r="AW29" s="174"/>
      <c r="AX29" s="174"/>
      <c r="AY29" s="174"/>
      <c r="AZ29" s="174"/>
      <c r="BA29" s="174"/>
      <c r="BB29" s="174"/>
      <c r="BC29" s="174"/>
      <c r="BD29" s="174"/>
      <c r="BE29" s="174"/>
      <c r="BF29" s="174"/>
      <c r="BG29" s="174"/>
      <c r="BH29" s="174"/>
      <c r="BI29" s="174"/>
      <c r="BJ29" s="174"/>
      <c r="BK29" s="174"/>
      <c r="BL29" s="174"/>
      <c r="BM29" s="174"/>
      <c r="BN29" s="174"/>
      <c r="BO29" s="174"/>
      <c r="BP29" s="174"/>
      <c r="BQ29" s="174"/>
      <c r="BR29" s="174"/>
      <c r="BS29" s="174"/>
      <c r="BT29" s="174"/>
      <c r="BU29" s="174"/>
      <c r="BV29" s="174"/>
      <c r="BW29" s="174"/>
      <c r="BX29" s="174"/>
      <c r="BY29" s="174"/>
      <c r="BZ29" s="174"/>
      <c r="CA29" s="174"/>
      <c r="CB29" s="174"/>
      <c r="CC29" s="174"/>
      <c r="CD29" s="174"/>
      <c r="CE29" s="174"/>
      <c r="CF29" s="174"/>
      <c r="CG29" s="174"/>
      <c r="CH29" s="174"/>
      <c r="CI29" s="174"/>
      <c r="CJ29" s="174"/>
      <c r="CK29" s="174"/>
      <c r="CL29" s="174"/>
      <c r="CM29" s="174"/>
      <c r="CN29" s="174"/>
      <c r="CO29" s="174"/>
      <c r="CP29" s="174"/>
      <c r="CQ29" s="174"/>
      <c r="CR29" s="174"/>
      <c r="CS29" s="174"/>
      <c r="CT29" s="174"/>
      <c r="CU29" s="174"/>
      <c r="CV29" s="174"/>
      <c r="CW29" s="174"/>
      <c r="CX29" s="174"/>
      <c r="CY29" s="174"/>
      <c r="CZ29" s="174"/>
      <c r="DA29" s="174"/>
      <c r="DB29" s="174"/>
      <c r="DC29" s="174"/>
      <c r="DD29" s="174"/>
      <c r="DE29" s="174"/>
      <c r="DF29" s="174"/>
      <c r="DG29" s="174"/>
      <c r="DH29" s="174"/>
      <c r="DI29" s="174"/>
      <c r="DJ29" s="174"/>
      <c r="DK29" s="174"/>
      <c r="DL29" s="174"/>
      <c r="DM29" s="174"/>
      <c r="DN29" s="174"/>
      <c r="DO29" s="174"/>
      <c r="DP29" s="174"/>
      <c r="DQ29" s="174"/>
      <c r="DR29" s="174"/>
      <c r="DS29" s="174"/>
      <c r="DT29" s="174"/>
      <c r="DU29" s="174"/>
      <c r="DV29" s="174"/>
      <c r="DW29" s="174"/>
      <c r="DX29" s="174"/>
      <c r="DY29" s="174"/>
      <c r="DZ29" s="174"/>
      <c r="EA29" s="174"/>
      <c r="EB29" s="174"/>
      <c r="EC29" s="174"/>
      <c r="ED29" s="174"/>
      <c r="EE29" s="174"/>
      <c r="EF29" s="174"/>
      <c r="EG29" s="174"/>
      <c r="EH29" s="174"/>
      <c r="EI29" s="174"/>
      <c r="EJ29" s="174"/>
      <c r="EK29" s="174"/>
      <c r="EL29" s="174"/>
      <c r="EM29" s="174"/>
      <c r="EN29" s="174"/>
      <c r="EO29" s="174"/>
      <c r="EP29" s="174"/>
      <c r="EQ29" s="174"/>
      <c r="ER29" s="174"/>
      <c r="ES29" s="174"/>
      <c r="ET29" s="174"/>
      <c r="EU29" s="174"/>
      <c r="EV29" s="174"/>
      <c r="EW29" s="174"/>
      <c r="EX29" s="174"/>
      <c r="EY29" s="174"/>
      <c r="EZ29" s="174"/>
      <c r="FA29" s="174"/>
      <c r="FB29" s="174"/>
      <c r="FC29" s="174"/>
      <c r="FD29" s="174"/>
      <c r="FE29" s="174"/>
      <c r="FF29" s="174"/>
      <c r="FG29" s="174"/>
      <c r="FH29" s="174"/>
      <c r="FI29" s="174"/>
      <c r="FJ29" s="174"/>
      <c r="FK29" s="174"/>
      <c r="FL29" s="174"/>
      <c r="FM29" s="174"/>
      <c r="FN29" s="174"/>
      <c r="FO29" s="174"/>
      <c r="FP29" s="174"/>
      <c r="FQ29" s="174"/>
      <c r="FR29" s="174"/>
      <c r="FS29" s="174"/>
      <c r="FT29" s="174"/>
      <c r="FU29" s="174"/>
      <c r="FV29" s="174"/>
      <c r="FW29" s="174"/>
      <c r="FX29" s="174"/>
      <c r="FY29" s="174"/>
      <c r="FZ29" s="174"/>
      <c r="GA29" s="174"/>
      <c r="GB29" s="174"/>
      <c r="GC29" s="174"/>
      <c r="GD29" s="174"/>
      <c r="GE29" s="174"/>
      <c r="GF29" s="174"/>
      <c r="GG29" s="174"/>
      <c r="GH29" s="174"/>
      <c r="GI29" s="174"/>
      <c r="GJ29" s="174"/>
      <c r="GK29" s="174"/>
      <c r="GL29" s="174"/>
      <c r="GM29" s="174"/>
      <c r="GN29" s="174"/>
      <c r="GO29" s="174"/>
      <c r="GP29" s="174"/>
      <c r="GQ29" s="174"/>
      <c r="GR29" s="174"/>
      <c r="GS29" s="174"/>
      <c r="GT29" s="174"/>
      <c r="GU29" s="174"/>
      <c r="GV29" s="174"/>
      <c r="GW29" s="174"/>
      <c r="GX29" s="174"/>
      <c r="GY29" s="174"/>
      <c r="GZ29" s="174"/>
      <c r="HA29" s="174"/>
      <c r="HB29" s="174"/>
      <c r="HC29" s="174"/>
      <c r="HD29" s="174"/>
      <c r="HE29" s="174"/>
      <c r="HF29" s="174"/>
      <c r="HG29" s="174"/>
      <c r="HH29" s="174"/>
      <c r="HI29" s="174"/>
      <c r="HJ29" s="174"/>
      <c r="HK29" s="174"/>
      <c r="HL29" s="174"/>
      <c r="HM29" s="174"/>
      <c r="HN29" s="174"/>
      <c r="HO29" s="174"/>
      <c r="HP29" s="174"/>
      <c r="HQ29" s="174"/>
      <c r="HR29" s="174"/>
      <c r="HS29" s="174"/>
      <c r="HT29" s="174"/>
      <c r="HU29" s="174"/>
      <c r="HV29" s="174"/>
      <c r="HW29" s="174"/>
      <c r="HX29" s="174"/>
      <c r="HY29" s="174"/>
      <c r="HZ29" s="174"/>
      <c r="IA29" s="174"/>
      <c r="IB29" s="174"/>
      <c r="IC29" s="174"/>
      <c r="ID29" s="174"/>
      <c r="IE29" s="174"/>
      <c r="IF29" s="174"/>
      <c r="IG29" s="174"/>
      <c r="IH29" s="174"/>
      <c r="II29" s="174"/>
      <c r="IJ29" s="174"/>
      <c r="IK29" s="174"/>
      <c r="IL29" s="174"/>
      <c r="IM29" s="174"/>
      <c r="IN29" s="174"/>
    </row>
    <row r="30" spans="1:248" s="176" customFormat="1" x14ac:dyDescent="0.4">
      <c r="A30" s="207" t="s">
        <v>237</v>
      </c>
      <c r="B30" s="206">
        <v>0</v>
      </c>
      <c r="C30" s="206">
        <v>0</v>
      </c>
      <c r="D30" s="206">
        <v>0</v>
      </c>
      <c r="E30" s="206">
        <v>0</v>
      </c>
      <c r="F30" s="206">
        <v>0</v>
      </c>
      <c r="G30" s="206">
        <v>0</v>
      </c>
      <c r="H30" s="206">
        <v>0</v>
      </c>
      <c r="I30" s="206">
        <v>0</v>
      </c>
      <c r="J30" s="206">
        <v>0</v>
      </c>
      <c r="K30" s="206">
        <v>0</v>
      </c>
      <c r="L30" s="206">
        <v>0</v>
      </c>
      <c r="M30" s="206">
        <v>0</v>
      </c>
      <c r="N30" s="206">
        <v>0</v>
      </c>
      <c r="O30" s="206">
        <v>0</v>
      </c>
      <c r="P30" s="206">
        <v>0</v>
      </c>
      <c r="Q30" s="205"/>
      <c r="R30" s="206"/>
      <c r="S30" s="206"/>
      <c r="T30" s="206"/>
      <c r="U30" s="206"/>
      <c r="V30" s="205"/>
      <c r="W30" s="205"/>
      <c r="X30" s="205"/>
      <c r="Y30" s="205"/>
      <c r="Z30" s="205"/>
      <c r="AA30" s="205"/>
      <c r="AB30" s="204"/>
      <c r="AC30" s="203"/>
      <c r="AD30" s="203"/>
      <c r="AE30" s="203"/>
      <c r="AF30" s="203"/>
      <c r="AG30" s="203"/>
      <c r="AH30" s="202"/>
      <c r="AI30" s="202"/>
      <c r="AJ30" s="201"/>
      <c r="AK30" s="177"/>
      <c r="AL30" s="177"/>
      <c r="AM30" s="311"/>
      <c r="AN30" s="302"/>
      <c r="AO30" s="302"/>
      <c r="AP30" s="174"/>
      <c r="AQ30" s="174"/>
      <c r="AR30" s="174"/>
      <c r="AS30" s="174"/>
      <c r="AT30" s="174"/>
      <c r="AU30" s="174"/>
      <c r="AV30" s="174"/>
      <c r="AW30" s="174"/>
      <c r="AX30" s="174"/>
      <c r="AY30" s="174"/>
      <c r="AZ30" s="174"/>
      <c r="BA30" s="174"/>
      <c r="BB30" s="174"/>
      <c r="BC30" s="174"/>
      <c r="BD30" s="174"/>
      <c r="BE30" s="174"/>
      <c r="BF30" s="174"/>
      <c r="BG30" s="174"/>
      <c r="BH30" s="174"/>
      <c r="BI30" s="174"/>
      <c r="BJ30" s="174"/>
      <c r="BK30" s="174"/>
      <c r="BL30" s="174"/>
      <c r="BM30" s="174"/>
      <c r="BN30" s="174"/>
      <c r="BO30" s="174"/>
      <c r="BP30" s="174"/>
      <c r="BQ30" s="174"/>
      <c r="BR30" s="174"/>
      <c r="BS30" s="174"/>
      <c r="BT30" s="174"/>
      <c r="BU30" s="174"/>
      <c r="BV30" s="174"/>
      <c r="BW30" s="174"/>
      <c r="BX30" s="174"/>
      <c r="BY30" s="174"/>
      <c r="BZ30" s="174"/>
      <c r="CA30" s="174"/>
      <c r="CB30" s="174"/>
      <c r="CC30" s="174"/>
      <c r="CD30" s="174"/>
      <c r="CE30" s="174"/>
      <c r="CF30" s="174"/>
      <c r="CG30" s="174"/>
      <c r="CH30" s="174"/>
      <c r="CI30" s="174"/>
      <c r="CJ30" s="174"/>
      <c r="CK30" s="174"/>
      <c r="CL30" s="174"/>
      <c r="CM30" s="174"/>
      <c r="CN30" s="174"/>
      <c r="CO30" s="174"/>
      <c r="CP30" s="174"/>
      <c r="CQ30" s="174"/>
      <c r="CR30" s="174"/>
      <c r="CS30" s="174"/>
      <c r="CT30" s="174"/>
      <c r="CU30" s="174"/>
      <c r="CV30" s="174"/>
      <c r="CW30" s="174"/>
      <c r="CX30" s="174"/>
      <c r="CY30" s="174"/>
      <c r="CZ30" s="174"/>
      <c r="DA30" s="174"/>
      <c r="DB30" s="174"/>
      <c r="DC30" s="174"/>
      <c r="DD30" s="174"/>
      <c r="DE30" s="174"/>
      <c r="DF30" s="174"/>
      <c r="DG30" s="174"/>
      <c r="DH30" s="174"/>
      <c r="DI30" s="174"/>
      <c r="DJ30" s="174"/>
      <c r="DK30" s="174"/>
      <c r="DL30" s="174"/>
      <c r="DM30" s="174"/>
      <c r="DN30" s="174"/>
      <c r="DO30" s="174"/>
      <c r="DP30" s="174"/>
      <c r="DQ30" s="174"/>
      <c r="DR30" s="174"/>
      <c r="DS30" s="174"/>
      <c r="DT30" s="174"/>
      <c r="DU30" s="174"/>
      <c r="DV30" s="174"/>
      <c r="DW30" s="174"/>
      <c r="DX30" s="174"/>
      <c r="DY30" s="174"/>
      <c r="DZ30" s="174"/>
      <c r="EA30" s="174"/>
      <c r="EB30" s="174"/>
      <c r="EC30" s="174"/>
      <c r="ED30" s="174"/>
      <c r="EE30" s="174"/>
      <c r="EF30" s="174"/>
      <c r="EG30" s="174"/>
      <c r="EH30" s="174"/>
      <c r="EI30" s="174"/>
      <c r="EJ30" s="174"/>
      <c r="EK30" s="174"/>
      <c r="EL30" s="174"/>
      <c r="EM30" s="174"/>
      <c r="EN30" s="174"/>
      <c r="EO30" s="174"/>
      <c r="EP30" s="174"/>
      <c r="EQ30" s="174"/>
      <c r="ER30" s="174"/>
      <c r="ES30" s="174"/>
      <c r="ET30" s="174"/>
      <c r="EU30" s="174"/>
      <c r="EV30" s="174"/>
      <c r="EW30" s="174"/>
      <c r="EX30" s="174"/>
      <c r="EY30" s="174"/>
      <c r="EZ30" s="174"/>
      <c r="FA30" s="174"/>
      <c r="FB30" s="174"/>
      <c r="FC30" s="174"/>
      <c r="FD30" s="174"/>
      <c r="FE30" s="174"/>
      <c r="FF30" s="174"/>
      <c r="FG30" s="174"/>
      <c r="FH30" s="174"/>
      <c r="FI30" s="174"/>
      <c r="FJ30" s="174"/>
      <c r="FK30" s="174"/>
      <c r="FL30" s="174"/>
      <c r="FM30" s="174"/>
      <c r="FN30" s="174"/>
      <c r="FO30" s="174"/>
      <c r="FP30" s="174"/>
      <c r="FQ30" s="174"/>
      <c r="FR30" s="174"/>
      <c r="FS30" s="174"/>
      <c r="FT30" s="174"/>
      <c r="FU30" s="174"/>
      <c r="FV30" s="174"/>
      <c r="FW30" s="174"/>
      <c r="FX30" s="174"/>
      <c r="FY30" s="174"/>
      <c r="FZ30" s="174"/>
      <c r="GA30" s="174"/>
      <c r="GB30" s="174"/>
      <c r="GC30" s="174"/>
      <c r="GD30" s="174"/>
      <c r="GE30" s="174"/>
      <c r="GF30" s="174"/>
      <c r="GG30" s="174"/>
      <c r="GH30" s="174"/>
      <c r="GI30" s="174"/>
      <c r="GJ30" s="174"/>
      <c r="GK30" s="174"/>
      <c r="GL30" s="174"/>
      <c r="GM30" s="174"/>
      <c r="GN30" s="174"/>
      <c r="GO30" s="174"/>
      <c r="GP30" s="174"/>
      <c r="GQ30" s="174"/>
      <c r="GR30" s="174"/>
      <c r="GS30" s="174"/>
      <c r="GT30" s="174"/>
      <c r="GU30" s="174"/>
      <c r="GV30" s="174"/>
      <c r="GW30" s="174"/>
      <c r="GX30" s="174"/>
      <c r="GY30" s="174"/>
      <c r="GZ30" s="174"/>
      <c r="HA30" s="174"/>
      <c r="HB30" s="174"/>
      <c r="HC30" s="174"/>
      <c r="HD30" s="174"/>
      <c r="HE30" s="174"/>
      <c r="HF30" s="174"/>
      <c r="HG30" s="174"/>
      <c r="HH30" s="174"/>
      <c r="HI30" s="174"/>
      <c r="HJ30" s="174"/>
      <c r="HK30" s="174"/>
      <c r="HL30" s="174"/>
      <c r="HM30" s="174"/>
      <c r="HN30" s="174"/>
      <c r="HO30" s="174"/>
      <c r="HP30" s="174"/>
      <c r="HQ30" s="174"/>
      <c r="HR30" s="174"/>
      <c r="HS30" s="174"/>
      <c r="HT30" s="174"/>
      <c r="HU30" s="174"/>
      <c r="HV30" s="174"/>
      <c r="HW30" s="174"/>
      <c r="HX30" s="174"/>
      <c r="HY30" s="174"/>
      <c r="HZ30" s="174"/>
      <c r="IA30" s="174"/>
      <c r="IB30" s="174"/>
      <c r="IC30" s="174"/>
      <c r="ID30" s="174"/>
      <c r="IE30" s="174"/>
      <c r="IF30" s="174"/>
      <c r="IG30" s="174"/>
      <c r="IH30" s="174"/>
      <c r="II30" s="174"/>
      <c r="IJ30" s="174"/>
      <c r="IK30" s="174"/>
      <c r="IL30" s="174"/>
      <c r="IM30" s="174"/>
      <c r="IN30" s="174"/>
    </row>
    <row r="31" spans="1:248" s="186" customFormat="1" x14ac:dyDescent="0.4">
      <c r="A31" s="200" t="s">
        <v>236</v>
      </c>
      <c r="B31" s="199">
        <v>0</v>
      </c>
      <c r="C31" s="199">
        <v>0</v>
      </c>
      <c r="D31" s="199">
        <v>0</v>
      </c>
      <c r="E31" s="199">
        <v>0</v>
      </c>
      <c r="F31" s="199">
        <v>0</v>
      </c>
      <c r="G31" s="199">
        <v>0</v>
      </c>
      <c r="H31" s="199">
        <v>0</v>
      </c>
      <c r="I31" s="199">
        <v>0</v>
      </c>
      <c r="J31" s="199">
        <v>0</v>
      </c>
      <c r="K31" s="199">
        <v>0</v>
      </c>
      <c r="L31" s="199">
        <v>0</v>
      </c>
      <c r="M31" s="199">
        <v>0</v>
      </c>
      <c r="N31" s="199">
        <v>0</v>
      </c>
      <c r="O31" s="199">
        <v>0</v>
      </c>
      <c r="P31" s="199">
        <v>0</v>
      </c>
      <c r="Q31" s="197">
        <v>-45.2</v>
      </c>
      <c r="R31" s="199">
        <v>-25.5</v>
      </c>
      <c r="S31" s="199">
        <v>-29.7</v>
      </c>
      <c r="T31" s="199">
        <v>-35.700000000000003</v>
      </c>
      <c r="U31" s="199">
        <v>-46</v>
      </c>
      <c r="V31" s="197">
        <v>-50.4</v>
      </c>
      <c r="W31" s="197">
        <v>-336.6</v>
      </c>
      <c r="X31" s="197">
        <v>-66.400000000000006</v>
      </c>
      <c r="Y31" s="197">
        <v>-73.599999999999994</v>
      </c>
      <c r="Z31" s="197">
        <v>-77</v>
      </c>
      <c r="AA31" s="197">
        <v>-57.7</v>
      </c>
      <c r="AB31" s="198">
        <v>-76.352833301624401</v>
      </c>
      <c r="AC31" s="197">
        <v>-66.099999999999994</v>
      </c>
      <c r="AD31" s="197">
        <v>-100.50973003828143</v>
      </c>
      <c r="AE31" s="197">
        <v>-99.498658511615204</v>
      </c>
      <c r="AF31" s="197">
        <v>-122.842830841389</v>
      </c>
      <c r="AG31" s="197">
        <v>-85.34922832657</v>
      </c>
      <c r="AH31" s="196">
        <f>-(AH4+AH5+AH9+AH27)*0.223</f>
        <v>-76.981896231000007</v>
      </c>
      <c r="AI31" s="196">
        <f>-(AI4+AI5+AI9+AI10+AI27)*0.223</f>
        <v>-84.094192000000007</v>
      </c>
      <c r="AJ31" s="195">
        <f>-(AJ4+AJ5+AJ9+AJ10+AJ27)*0.223</f>
        <v>-103.85257379362</v>
      </c>
      <c r="AK31" s="194">
        <f>SUM(B31:AJ31)</f>
        <v>-1659.3819430441004</v>
      </c>
      <c r="AL31" s="194"/>
      <c r="AM31" s="314"/>
      <c r="AN31" s="302"/>
      <c r="AO31" s="302"/>
      <c r="AP31" s="174"/>
      <c r="AQ31" s="174"/>
      <c r="AR31" s="174"/>
      <c r="AS31" s="174"/>
      <c r="AT31" s="174"/>
      <c r="AU31" s="174"/>
      <c r="AV31" s="174"/>
      <c r="AW31" s="174"/>
      <c r="AX31" s="174"/>
      <c r="AY31" s="174"/>
      <c r="AZ31" s="174"/>
      <c r="BA31" s="174"/>
      <c r="BB31" s="174"/>
      <c r="BC31" s="174"/>
      <c r="BD31" s="174"/>
      <c r="BE31" s="174"/>
      <c r="BF31" s="174"/>
      <c r="BG31" s="174"/>
      <c r="BH31" s="174"/>
      <c r="BI31" s="174"/>
      <c r="BJ31" s="174"/>
      <c r="BK31" s="174"/>
      <c r="BL31" s="174"/>
      <c r="BM31" s="174"/>
      <c r="BN31" s="174"/>
      <c r="BO31" s="174"/>
      <c r="BP31" s="174"/>
      <c r="BQ31" s="174"/>
      <c r="BR31" s="174"/>
      <c r="BS31" s="174"/>
      <c r="BT31" s="174"/>
      <c r="BU31" s="174"/>
      <c r="BV31" s="174"/>
      <c r="BW31" s="174"/>
      <c r="BX31" s="174"/>
      <c r="BY31" s="174"/>
      <c r="BZ31" s="174"/>
      <c r="CA31" s="174"/>
      <c r="CB31" s="174"/>
      <c r="CC31" s="174"/>
      <c r="CD31" s="174"/>
      <c r="CE31" s="174"/>
      <c r="CF31" s="174"/>
      <c r="CG31" s="174"/>
      <c r="CH31" s="174"/>
      <c r="CI31" s="174"/>
      <c r="CJ31" s="174"/>
      <c r="CK31" s="174"/>
      <c r="CL31" s="174"/>
      <c r="CM31" s="174"/>
      <c r="CN31" s="174"/>
      <c r="CO31" s="174"/>
      <c r="CP31" s="174"/>
      <c r="CQ31" s="174"/>
      <c r="CR31" s="174"/>
      <c r="CS31" s="174"/>
      <c r="CT31" s="174"/>
      <c r="CU31" s="174"/>
      <c r="CV31" s="174"/>
      <c r="CW31" s="174"/>
      <c r="CX31" s="174"/>
      <c r="CY31" s="174"/>
      <c r="CZ31" s="174"/>
      <c r="DA31" s="174"/>
      <c r="DB31" s="174"/>
      <c r="DC31" s="174"/>
      <c r="DD31" s="174"/>
      <c r="DE31" s="174"/>
      <c r="DF31" s="174"/>
      <c r="DG31" s="174"/>
      <c r="DH31" s="174"/>
      <c r="DI31" s="174"/>
      <c r="DJ31" s="174"/>
      <c r="DK31" s="174"/>
      <c r="DL31" s="174"/>
      <c r="DM31" s="174"/>
      <c r="DN31" s="174"/>
      <c r="DO31" s="174"/>
      <c r="DP31" s="174"/>
      <c r="DQ31" s="174"/>
      <c r="DR31" s="174"/>
      <c r="DS31" s="174"/>
      <c r="DT31" s="174"/>
      <c r="DU31" s="174"/>
      <c r="DV31" s="174"/>
      <c r="DW31" s="174"/>
      <c r="DX31" s="174"/>
      <c r="DY31" s="174"/>
      <c r="DZ31" s="174"/>
      <c r="EA31" s="174"/>
      <c r="EB31" s="174"/>
      <c r="EC31" s="174"/>
      <c r="ED31" s="174"/>
      <c r="EE31" s="174"/>
      <c r="EF31" s="174"/>
      <c r="EG31" s="174"/>
      <c r="EH31" s="174"/>
      <c r="EI31" s="174"/>
      <c r="EJ31" s="174"/>
      <c r="EK31" s="174"/>
      <c r="EL31" s="174"/>
      <c r="EM31" s="174"/>
      <c r="EN31" s="174"/>
      <c r="EO31" s="174"/>
      <c r="EP31" s="174"/>
      <c r="EQ31" s="174"/>
      <c r="ER31" s="174"/>
      <c r="ES31" s="174"/>
      <c r="ET31" s="174"/>
      <c r="EU31" s="174"/>
      <c r="EV31" s="174"/>
      <c r="EW31" s="174"/>
      <c r="EX31" s="174"/>
      <c r="EY31" s="174"/>
      <c r="EZ31" s="174"/>
      <c r="FA31" s="174"/>
      <c r="FB31" s="174"/>
      <c r="FC31" s="174"/>
      <c r="FD31" s="174"/>
      <c r="FE31" s="174"/>
      <c r="FF31" s="174"/>
      <c r="FG31" s="174"/>
      <c r="FH31" s="174"/>
      <c r="FI31" s="174"/>
      <c r="FJ31" s="174"/>
      <c r="FK31" s="174"/>
      <c r="FL31" s="174"/>
      <c r="FM31" s="174"/>
      <c r="FN31" s="174"/>
      <c r="FO31" s="174"/>
      <c r="FP31" s="174"/>
      <c r="FQ31" s="174"/>
      <c r="FR31" s="174"/>
      <c r="FS31" s="174"/>
      <c r="FT31" s="174"/>
      <c r="FU31" s="174"/>
      <c r="FV31" s="174"/>
      <c r="FW31" s="174"/>
      <c r="FX31" s="174"/>
      <c r="FY31" s="174"/>
      <c r="FZ31" s="174"/>
      <c r="GA31" s="174"/>
      <c r="GB31" s="174"/>
      <c r="GC31" s="174"/>
      <c r="GD31" s="174"/>
      <c r="GE31" s="174"/>
      <c r="GF31" s="174"/>
      <c r="GG31" s="174"/>
      <c r="GH31" s="174"/>
      <c r="GI31" s="174"/>
      <c r="GJ31" s="174"/>
      <c r="GK31" s="174"/>
      <c r="GL31" s="174"/>
      <c r="GM31" s="174"/>
      <c r="GN31" s="174"/>
      <c r="GO31" s="174"/>
      <c r="GP31" s="174"/>
      <c r="GQ31" s="174"/>
      <c r="GR31" s="174"/>
      <c r="GS31" s="174"/>
      <c r="GT31" s="174"/>
      <c r="GU31" s="174"/>
      <c r="GV31" s="174"/>
      <c r="GW31" s="174"/>
      <c r="GX31" s="174"/>
      <c r="GY31" s="174"/>
      <c r="GZ31" s="174"/>
      <c r="HA31" s="174"/>
      <c r="HB31" s="174"/>
      <c r="HC31" s="174"/>
      <c r="HD31" s="174"/>
      <c r="HE31" s="174"/>
      <c r="HF31" s="174"/>
      <c r="HG31" s="174"/>
      <c r="HH31" s="174"/>
      <c r="HI31" s="174"/>
      <c r="HJ31" s="174"/>
      <c r="HK31" s="174"/>
      <c r="HL31" s="174"/>
      <c r="HM31" s="174"/>
      <c r="HN31" s="174"/>
      <c r="HO31" s="174"/>
      <c r="HP31" s="174"/>
      <c r="HQ31" s="174"/>
      <c r="HR31" s="174"/>
      <c r="HS31" s="174"/>
      <c r="HT31" s="174"/>
      <c r="HU31" s="174"/>
      <c r="HV31" s="174"/>
      <c r="HW31" s="174"/>
      <c r="HX31" s="174"/>
      <c r="HY31" s="174"/>
      <c r="HZ31" s="174"/>
      <c r="IA31" s="174"/>
      <c r="IB31" s="174"/>
      <c r="IC31" s="174"/>
      <c r="ID31" s="174"/>
      <c r="IE31" s="174"/>
      <c r="IF31" s="174"/>
      <c r="IG31" s="174"/>
      <c r="IH31" s="174"/>
      <c r="II31" s="174"/>
      <c r="IJ31" s="174"/>
      <c r="IK31" s="174"/>
      <c r="IL31" s="174"/>
      <c r="IM31" s="174"/>
      <c r="IN31" s="174"/>
    </row>
    <row r="32" spans="1:248" s="186" customFormat="1" ht="20.25" thickBot="1" x14ac:dyDescent="0.45">
      <c r="A32" s="193" t="s">
        <v>235</v>
      </c>
      <c r="B32" s="192">
        <v>0</v>
      </c>
      <c r="C32" s="192">
        <v>0</v>
      </c>
      <c r="D32" s="192">
        <v>0</v>
      </c>
      <c r="E32" s="192">
        <v>0</v>
      </c>
      <c r="F32" s="192">
        <v>0</v>
      </c>
      <c r="G32" s="192">
        <v>0</v>
      </c>
      <c r="H32" s="192">
        <v>0</v>
      </c>
      <c r="I32" s="192">
        <v>0</v>
      </c>
      <c r="J32" s="192">
        <v>0</v>
      </c>
      <c r="K32" s="192">
        <v>0</v>
      </c>
      <c r="L32" s="192">
        <v>0</v>
      </c>
      <c r="M32" s="192">
        <v>0</v>
      </c>
      <c r="N32" s="192">
        <v>0</v>
      </c>
      <c r="O32" s="192">
        <v>0</v>
      </c>
      <c r="P32" s="192">
        <v>0</v>
      </c>
      <c r="Q32" s="191">
        <v>0</v>
      </c>
      <c r="R32" s="192">
        <v>0</v>
      </c>
      <c r="S32" s="192">
        <v>0</v>
      </c>
      <c r="T32" s="192">
        <v>0</v>
      </c>
      <c r="U32" s="192">
        <v>0</v>
      </c>
      <c r="V32" s="191">
        <v>0</v>
      </c>
      <c r="W32" s="191">
        <v>-246.5</v>
      </c>
      <c r="X32" s="191">
        <v>0</v>
      </c>
      <c r="Y32" s="191">
        <v>-78.7</v>
      </c>
      <c r="Z32" s="191">
        <v>0</v>
      </c>
      <c r="AA32" s="191">
        <v>0</v>
      </c>
      <c r="AB32" s="190">
        <v>0</v>
      </c>
      <c r="AC32" s="190">
        <v>0</v>
      </c>
      <c r="AD32" s="190">
        <v>0</v>
      </c>
      <c r="AE32" s="190">
        <v>0</v>
      </c>
      <c r="AF32" s="190">
        <v>0</v>
      </c>
      <c r="AG32" s="190">
        <v>0</v>
      </c>
      <c r="AH32" s="189">
        <v>0</v>
      </c>
      <c r="AI32" s="189">
        <v>0</v>
      </c>
      <c r="AJ32" s="188">
        <v>0</v>
      </c>
      <c r="AK32" s="187">
        <f>SUM(B32:AJ32)</f>
        <v>-325.2</v>
      </c>
      <c r="AL32" s="187"/>
      <c r="AM32" s="315"/>
      <c r="AN32" s="302"/>
      <c r="AO32" s="302"/>
      <c r="AP32" s="174"/>
      <c r="AQ32" s="174"/>
      <c r="AR32" s="174"/>
      <c r="AS32" s="174"/>
      <c r="AT32" s="174"/>
      <c r="AU32" s="174"/>
      <c r="AV32" s="174"/>
      <c r="AW32" s="174"/>
      <c r="AX32" s="174"/>
      <c r="AY32" s="174"/>
      <c r="AZ32" s="174"/>
      <c r="BA32" s="174"/>
      <c r="BB32" s="174"/>
      <c r="BC32" s="174"/>
      <c r="BD32" s="174"/>
      <c r="BE32" s="174"/>
      <c r="BF32" s="174"/>
      <c r="BG32" s="174"/>
      <c r="BH32" s="174"/>
      <c r="BI32" s="174"/>
      <c r="BJ32" s="174"/>
      <c r="BK32" s="174"/>
      <c r="BL32" s="174"/>
      <c r="BM32" s="174"/>
      <c r="BN32" s="174"/>
      <c r="BO32" s="174"/>
      <c r="BP32" s="174"/>
      <c r="BQ32" s="174"/>
      <c r="BR32" s="174"/>
      <c r="BS32" s="174"/>
      <c r="BT32" s="174"/>
      <c r="BU32" s="174"/>
      <c r="BV32" s="174"/>
      <c r="BW32" s="174"/>
      <c r="BX32" s="174"/>
      <c r="BY32" s="174"/>
      <c r="BZ32" s="174"/>
      <c r="CA32" s="174"/>
      <c r="CB32" s="174"/>
      <c r="CC32" s="174"/>
      <c r="CD32" s="174"/>
      <c r="CE32" s="174"/>
      <c r="CF32" s="174"/>
      <c r="CG32" s="174"/>
      <c r="CH32" s="174"/>
      <c r="CI32" s="174"/>
      <c r="CJ32" s="174"/>
      <c r="CK32" s="174"/>
      <c r="CL32" s="174"/>
      <c r="CM32" s="174"/>
      <c r="CN32" s="174"/>
      <c r="CO32" s="174"/>
      <c r="CP32" s="174"/>
      <c r="CQ32" s="174"/>
      <c r="CR32" s="174"/>
      <c r="CS32" s="174"/>
      <c r="CT32" s="174"/>
      <c r="CU32" s="174"/>
      <c r="CV32" s="174"/>
      <c r="CW32" s="174"/>
      <c r="CX32" s="174"/>
      <c r="CY32" s="174"/>
      <c r="CZ32" s="174"/>
      <c r="DA32" s="174"/>
      <c r="DB32" s="174"/>
      <c r="DC32" s="174"/>
      <c r="DD32" s="174"/>
      <c r="DE32" s="174"/>
      <c r="DF32" s="174"/>
      <c r="DG32" s="174"/>
      <c r="DH32" s="174"/>
      <c r="DI32" s="174"/>
      <c r="DJ32" s="174"/>
      <c r="DK32" s="174"/>
      <c r="DL32" s="174"/>
      <c r="DM32" s="174"/>
      <c r="DN32" s="174"/>
      <c r="DO32" s="174"/>
      <c r="DP32" s="174"/>
      <c r="DQ32" s="174"/>
      <c r="DR32" s="174"/>
      <c r="DS32" s="174"/>
      <c r="DT32" s="174"/>
      <c r="DU32" s="174"/>
      <c r="DV32" s="174"/>
      <c r="DW32" s="174"/>
      <c r="DX32" s="174"/>
      <c r="DY32" s="174"/>
      <c r="DZ32" s="174"/>
      <c r="EA32" s="174"/>
      <c r="EB32" s="174"/>
      <c r="EC32" s="174"/>
      <c r="ED32" s="174"/>
      <c r="EE32" s="174"/>
      <c r="EF32" s="174"/>
      <c r="EG32" s="174"/>
      <c r="EH32" s="174"/>
      <c r="EI32" s="174"/>
      <c r="EJ32" s="174"/>
      <c r="EK32" s="174"/>
      <c r="EL32" s="174"/>
      <c r="EM32" s="174"/>
      <c r="EN32" s="174"/>
      <c r="EO32" s="174"/>
      <c r="EP32" s="174"/>
      <c r="EQ32" s="174"/>
      <c r="ER32" s="174"/>
      <c r="ES32" s="174"/>
      <c r="ET32" s="174"/>
      <c r="EU32" s="174"/>
      <c r="EV32" s="174"/>
      <c r="EW32" s="174"/>
      <c r="EX32" s="174"/>
      <c r="EY32" s="174"/>
      <c r="EZ32" s="174"/>
      <c r="FA32" s="174"/>
      <c r="FB32" s="174"/>
      <c r="FC32" s="174"/>
      <c r="FD32" s="174"/>
      <c r="FE32" s="174"/>
      <c r="FF32" s="174"/>
      <c r="FG32" s="174"/>
      <c r="FH32" s="174"/>
      <c r="FI32" s="174"/>
      <c r="FJ32" s="174"/>
      <c r="FK32" s="174"/>
      <c r="FL32" s="174"/>
      <c r="FM32" s="174"/>
      <c r="FN32" s="174"/>
      <c r="FO32" s="174"/>
      <c r="FP32" s="174"/>
      <c r="FQ32" s="174"/>
      <c r="FR32" s="174"/>
      <c r="FS32" s="174"/>
      <c r="FT32" s="174"/>
      <c r="FU32" s="174"/>
      <c r="FV32" s="174"/>
      <c r="FW32" s="174"/>
      <c r="FX32" s="174"/>
      <c r="FY32" s="174"/>
      <c r="FZ32" s="174"/>
      <c r="GA32" s="174"/>
      <c r="GB32" s="174"/>
      <c r="GC32" s="174"/>
      <c r="GD32" s="174"/>
      <c r="GE32" s="174"/>
      <c r="GF32" s="174"/>
      <c r="GG32" s="174"/>
      <c r="GH32" s="174"/>
      <c r="GI32" s="174"/>
      <c r="GJ32" s="174"/>
      <c r="GK32" s="174"/>
      <c r="GL32" s="174"/>
      <c r="GM32" s="174"/>
      <c r="GN32" s="174"/>
      <c r="GO32" s="174"/>
      <c r="GP32" s="174"/>
      <c r="GQ32" s="174"/>
      <c r="GR32" s="174"/>
      <c r="GS32" s="174"/>
      <c r="GT32" s="174"/>
      <c r="GU32" s="174"/>
      <c r="GV32" s="174"/>
      <c r="GW32" s="174"/>
      <c r="GX32" s="174"/>
      <c r="GY32" s="174"/>
      <c r="GZ32" s="174"/>
      <c r="HA32" s="174"/>
      <c r="HB32" s="174"/>
      <c r="HC32" s="174"/>
      <c r="HD32" s="174"/>
      <c r="HE32" s="174"/>
      <c r="HF32" s="174"/>
      <c r="HG32" s="174"/>
      <c r="HH32" s="174"/>
      <c r="HI32" s="174"/>
      <c r="HJ32" s="174"/>
      <c r="HK32" s="174"/>
      <c r="HL32" s="174"/>
      <c r="HM32" s="174"/>
      <c r="HN32" s="174"/>
      <c r="HO32" s="174"/>
      <c r="HP32" s="174"/>
      <c r="HQ32" s="174"/>
      <c r="HR32" s="174"/>
      <c r="HS32" s="174"/>
      <c r="HT32" s="174"/>
      <c r="HU32" s="174"/>
      <c r="HV32" s="174"/>
      <c r="HW32" s="174"/>
      <c r="HX32" s="174"/>
      <c r="HY32" s="174"/>
      <c r="HZ32" s="174"/>
      <c r="IA32" s="174"/>
      <c r="IB32" s="174"/>
      <c r="IC32" s="174"/>
      <c r="ID32" s="174"/>
      <c r="IE32" s="174"/>
      <c r="IF32" s="174"/>
      <c r="IG32" s="174"/>
      <c r="IH32" s="174"/>
      <c r="II32" s="174"/>
      <c r="IJ32" s="174"/>
      <c r="IK32" s="174"/>
      <c r="IL32" s="174"/>
      <c r="IM32" s="174"/>
      <c r="IN32" s="174"/>
    </row>
    <row r="33" spans="1:248" s="176" customFormat="1" ht="20.25" thickBot="1" x14ac:dyDescent="0.45">
      <c r="A33" s="185" t="s">
        <v>234</v>
      </c>
      <c r="B33" s="183">
        <f t="shared" ref="B33:AJ33" si="8">SUM(B31:B32)</f>
        <v>0</v>
      </c>
      <c r="C33" s="183">
        <f t="shared" si="8"/>
        <v>0</v>
      </c>
      <c r="D33" s="183">
        <f t="shared" si="8"/>
        <v>0</v>
      </c>
      <c r="E33" s="183">
        <f t="shared" si="8"/>
        <v>0</v>
      </c>
      <c r="F33" s="183">
        <f t="shared" si="8"/>
        <v>0</v>
      </c>
      <c r="G33" s="183">
        <f t="shared" si="8"/>
        <v>0</v>
      </c>
      <c r="H33" s="183">
        <f t="shared" si="8"/>
        <v>0</v>
      </c>
      <c r="I33" s="183">
        <f t="shared" si="8"/>
        <v>0</v>
      </c>
      <c r="J33" s="183">
        <f t="shared" si="8"/>
        <v>0</v>
      </c>
      <c r="K33" s="183">
        <f t="shared" si="8"/>
        <v>0</v>
      </c>
      <c r="L33" s="183">
        <f t="shared" si="8"/>
        <v>0</v>
      </c>
      <c r="M33" s="183">
        <f t="shared" si="8"/>
        <v>0</v>
      </c>
      <c r="N33" s="183">
        <f t="shared" si="8"/>
        <v>0</v>
      </c>
      <c r="O33" s="183">
        <f t="shared" si="8"/>
        <v>0</v>
      </c>
      <c r="P33" s="183">
        <f t="shared" si="8"/>
        <v>0</v>
      </c>
      <c r="Q33" s="183">
        <f t="shared" si="8"/>
        <v>-45.2</v>
      </c>
      <c r="R33" s="184">
        <f t="shared" si="8"/>
        <v>-25.5</v>
      </c>
      <c r="S33" s="184">
        <f t="shared" si="8"/>
        <v>-29.7</v>
      </c>
      <c r="T33" s="184">
        <f t="shared" si="8"/>
        <v>-35.700000000000003</v>
      </c>
      <c r="U33" s="184">
        <f t="shared" si="8"/>
        <v>-46</v>
      </c>
      <c r="V33" s="183">
        <f t="shared" si="8"/>
        <v>-50.4</v>
      </c>
      <c r="W33" s="183">
        <f t="shared" si="8"/>
        <v>-583.1</v>
      </c>
      <c r="X33" s="183">
        <f t="shared" si="8"/>
        <v>-66.400000000000006</v>
      </c>
      <c r="Y33" s="183">
        <f t="shared" si="8"/>
        <v>-152.30000000000001</v>
      </c>
      <c r="Z33" s="183">
        <f t="shared" si="8"/>
        <v>-77</v>
      </c>
      <c r="AA33" s="183">
        <f t="shared" si="8"/>
        <v>-57.7</v>
      </c>
      <c r="AB33" s="182">
        <f t="shared" si="8"/>
        <v>-76.352833301624401</v>
      </c>
      <c r="AC33" s="181">
        <f t="shared" si="8"/>
        <v>-66.099999999999994</v>
      </c>
      <c r="AD33" s="181">
        <f t="shared" si="8"/>
        <v>-100.50973003828143</v>
      </c>
      <c r="AE33" s="181">
        <f t="shared" si="8"/>
        <v>-99.498658511615204</v>
      </c>
      <c r="AF33" s="181">
        <f t="shared" si="8"/>
        <v>-122.842830841389</v>
      </c>
      <c r="AG33" s="180">
        <f t="shared" si="8"/>
        <v>-85.34922832657</v>
      </c>
      <c r="AH33" s="179">
        <f t="shared" si="8"/>
        <v>-76.981896231000007</v>
      </c>
      <c r="AI33" s="179">
        <f t="shared" si="8"/>
        <v>-84.094192000000007</v>
      </c>
      <c r="AJ33" s="178">
        <f t="shared" si="8"/>
        <v>-103.85257379362</v>
      </c>
      <c r="AK33" s="177">
        <f>SUM(B33:AJ33)</f>
        <v>-1984.5819430441002</v>
      </c>
      <c r="AL33" s="177"/>
      <c r="AM33" s="311"/>
      <c r="AN33" s="302"/>
      <c r="AO33" s="302"/>
      <c r="AP33" s="174"/>
      <c r="AQ33" s="174"/>
      <c r="AR33" s="174"/>
      <c r="AS33" s="174"/>
      <c r="AT33" s="174"/>
      <c r="AU33" s="174"/>
      <c r="AV33" s="174"/>
      <c r="AW33" s="174"/>
      <c r="AX33" s="174"/>
      <c r="AY33" s="174"/>
      <c r="AZ33" s="174"/>
      <c r="BA33" s="174"/>
      <c r="BB33" s="174"/>
      <c r="BC33" s="174"/>
      <c r="BD33" s="174"/>
      <c r="BE33" s="174"/>
      <c r="BF33" s="174"/>
      <c r="BG33" s="174"/>
      <c r="BH33" s="174"/>
      <c r="BI33" s="174"/>
      <c r="BJ33" s="174"/>
      <c r="BK33" s="174"/>
      <c r="BL33" s="174"/>
      <c r="BM33" s="174"/>
      <c r="BN33" s="174"/>
      <c r="BO33" s="174"/>
      <c r="BP33" s="174"/>
      <c r="BQ33" s="174"/>
      <c r="BR33" s="174"/>
      <c r="BS33" s="174"/>
      <c r="BT33" s="174"/>
      <c r="BU33" s="174"/>
      <c r="BV33" s="174"/>
      <c r="BW33" s="174"/>
      <c r="BX33" s="174"/>
      <c r="BY33" s="174"/>
      <c r="BZ33" s="174"/>
      <c r="CA33" s="174"/>
      <c r="CB33" s="174"/>
      <c r="CC33" s="174"/>
      <c r="CD33" s="174"/>
      <c r="CE33" s="174"/>
      <c r="CF33" s="174"/>
      <c r="CG33" s="174"/>
      <c r="CH33" s="174"/>
      <c r="CI33" s="174"/>
      <c r="CJ33" s="174"/>
      <c r="CK33" s="174"/>
      <c r="CL33" s="174"/>
      <c r="CM33" s="174"/>
      <c r="CN33" s="174"/>
      <c r="CO33" s="174"/>
      <c r="CP33" s="174"/>
      <c r="CQ33" s="174"/>
      <c r="CR33" s="174"/>
      <c r="CS33" s="174"/>
      <c r="CT33" s="174"/>
      <c r="CU33" s="174"/>
      <c r="CV33" s="174"/>
      <c r="CW33" s="174"/>
      <c r="CX33" s="174"/>
      <c r="CY33" s="174"/>
      <c r="CZ33" s="174"/>
      <c r="DA33" s="174"/>
      <c r="DB33" s="174"/>
      <c r="DC33" s="174"/>
      <c r="DD33" s="174"/>
      <c r="DE33" s="174"/>
      <c r="DF33" s="174"/>
      <c r="DG33" s="174"/>
      <c r="DH33" s="174"/>
      <c r="DI33" s="174"/>
      <c r="DJ33" s="174"/>
      <c r="DK33" s="174"/>
      <c r="DL33" s="174"/>
      <c r="DM33" s="174"/>
      <c r="DN33" s="174"/>
      <c r="DO33" s="174"/>
      <c r="DP33" s="174"/>
      <c r="DQ33" s="174"/>
      <c r="DR33" s="174"/>
      <c r="DS33" s="174"/>
      <c r="DT33" s="174"/>
      <c r="DU33" s="174"/>
      <c r="DV33" s="174"/>
      <c r="DW33" s="174"/>
      <c r="DX33" s="174"/>
      <c r="DY33" s="174"/>
      <c r="DZ33" s="174"/>
      <c r="EA33" s="174"/>
      <c r="EB33" s="174"/>
      <c r="EC33" s="174"/>
      <c r="ED33" s="174"/>
      <c r="EE33" s="174"/>
      <c r="EF33" s="174"/>
      <c r="EG33" s="174"/>
      <c r="EH33" s="174"/>
      <c r="EI33" s="174"/>
      <c r="EJ33" s="174"/>
      <c r="EK33" s="174"/>
      <c r="EL33" s="174"/>
      <c r="EM33" s="174"/>
      <c r="EN33" s="174"/>
      <c r="EO33" s="174"/>
      <c r="EP33" s="174"/>
      <c r="EQ33" s="174"/>
      <c r="ER33" s="174"/>
      <c r="ES33" s="174"/>
      <c r="ET33" s="174"/>
      <c r="EU33" s="174"/>
      <c r="EV33" s="174"/>
      <c r="EW33" s="174"/>
      <c r="EX33" s="174"/>
      <c r="EY33" s="174"/>
      <c r="EZ33" s="174"/>
      <c r="FA33" s="174"/>
      <c r="FB33" s="174"/>
      <c r="FC33" s="174"/>
      <c r="FD33" s="174"/>
      <c r="FE33" s="174"/>
      <c r="FF33" s="174"/>
      <c r="FG33" s="174"/>
      <c r="FH33" s="174"/>
      <c r="FI33" s="174"/>
      <c r="FJ33" s="174"/>
      <c r="FK33" s="174"/>
      <c r="FL33" s="174"/>
      <c r="FM33" s="174"/>
      <c r="FN33" s="174"/>
      <c r="FO33" s="174"/>
      <c r="FP33" s="174"/>
      <c r="FQ33" s="174"/>
      <c r="FR33" s="174"/>
      <c r="FS33" s="174"/>
      <c r="FT33" s="174"/>
      <c r="FU33" s="174"/>
      <c r="FV33" s="174"/>
      <c r="FW33" s="174"/>
      <c r="FX33" s="174"/>
      <c r="FY33" s="174"/>
      <c r="FZ33" s="174"/>
      <c r="GA33" s="174"/>
      <c r="GB33" s="174"/>
      <c r="GC33" s="174"/>
      <c r="GD33" s="174"/>
      <c r="GE33" s="174"/>
      <c r="GF33" s="174"/>
      <c r="GG33" s="174"/>
      <c r="GH33" s="174"/>
      <c r="GI33" s="174"/>
      <c r="GJ33" s="174"/>
      <c r="GK33" s="174"/>
      <c r="GL33" s="174"/>
      <c r="GM33" s="174"/>
      <c r="GN33" s="174"/>
      <c r="GO33" s="174"/>
      <c r="GP33" s="174"/>
      <c r="GQ33" s="174"/>
      <c r="GR33" s="174"/>
      <c r="GS33" s="174"/>
      <c r="GT33" s="174"/>
      <c r="GU33" s="174"/>
      <c r="GV33" s="174"/>
      <c r="GW33" s="174"/>
      <c r="GX33" s="174"/>
      <c r="GY33" s="174"/>
      <c r="GZ33" s="174"/>
      <c r="HA33" s="174"/>
      <c r="HB33" s="174"/>
      <c r="HC33" s="174"/>
      <c r="HD33" s="174"/>
      <c r="HE33" s="174"/>
      <c r="HF33" s="174"/>
      <c r="HG33" s="174"/>
      <c r="HH33" s="174"/>
      <c r="HI33" s="174"/>
      <c r="HJ33" s="174"/>
      <c r="HK33" s="174"/>
      <c r="HL33" s="174"/>
      <c r="HM33" s="174"/>
      <c r="HN33" s="174"/>
      <c r="HO33" s="174"/>
      <c r="HP33" s="174"/>
      <c r="HQ33" s="174"/>
      <c r="HR33" s="174"/>
      <c r="HS33" s="174"/>
      <c r="HT33" s="174"/>
      <c r="HU33" s="174"/>
      <c r="HV33" s="174"/>
      <c r="HW33" s="174"/>
      <c r="HX33" s="174"/>
      <c r="HY33" s="174"/>
      <c r="HZ33" s="174"/>
      <c r="IA33" s="174"/>
      <c r="IB33" s="174"/>
      <c r="IC33" s="174"/>
      <c r="ID33" s="174"/>
      <c r="IE33" s="174"/>
      <c r="IF33" s="174"/>
      <c r="IG33" s="174"/>
      <c r="IH33" s="174"/>
      <c r="II33" s="174"/>
      <c r="IJ33" s="174"/>
      <c r="IK33" s="174"/>
      <c r="IL33" s="174"/>
      <c r="IM33" s="174"/>
      <c r="IN33" s="174"/>
    </row>
    <row r="34" spans="1:248" x14ac:dyDescent="0.4">
      <c r="A34" s="320" t="s">
        <v>233</v>
      </c>
      <c r="B34" s="320"/>
      <c r="C34" s="320"/>
      <c r="D34" s="320"/>
      <c r="E34" s="320"/>
      <c r="F34" s="320"/>
      <c r="G34" s="320"/>
      <c r="H34" s="320"/>
      <c r="I34" s="320"/>
      <c r="J34" s="320"/>
      <c r="K34" s="320"/>
      <c r="L34" s="320"/>
      <c r="M34" s="320"/>
      <c r="N34" s="320"/>
      <c r="O34" s="320"/>
      <c r="P34" s="320"/>
      <c r="Q34" s="320"/>
      <c r="R34" s="320"/>
      <c r="S34" s="320"/>
      <c r="T34" s="320"/>
      <c r="U34" s="320"/>
      <c r="V34" s="320"/>
      <c r="W34" s="320"/>
      <c r="X34" s="320"/>
      <c r="Y34" s="320"/>
      <c r="Z34" s="320"/>
      <c r="AA34" s="320"/>
      <c r="AB34" s="320"/>
      <c r="AC34" s="320"/>
      <c r="AD34" s="320"/>
      <c r="AE34" s="320"/>
      <c r="AF34" s="320"/>
      <c r="AG34" s="320"/>
      <c r="AH34" s="320"/>
      <c r="AI34" s="320"/>
      <c r="AJ34" s="320"/>
      <c r="AK34" s="175"/>
      <c r="AL34" s="175"/>
      <c r="AM34" s="311"/>
      <c r="AN34" s="302"/>
      <c r="AO34" s="302"/>
      <c r="AP34" s="174"/>
      <c r="AQ34" s="174"/>
      <c r="AR34" s="174"/>
      <c r="AS34" s="174"/>
      <c r="AT34" s="174"/>
      <c r="AU34" s="174"/>
      <c r="AV34" s="174"/>
      <c r="AW34" s="174"/>
      <c r="AX34" s="174"/>
      <c r="AY34" s="174"/>
      <c r="AZ34" s="174"/>
      <c r="BA34" s="174"/>
      <c r="BB34" s="174"/>
      <c r="BC34" s="174"/>
      <c r="BD34" s="174"/>
      <c r="BE34" s="174"/>
      <c r="BF34" s="174"/>
      <c r="BG34" s="174"/>
      <c r="BH34" s="174"/>
      <c r="BI34" s="174"/>
      <c r="BJ34" s="174"/>
      <c r="BK34" s="174"/>
      <c r="BL34" s="174"/>
      <c r="BM34" s="174"/>
      <c r="BN34" s="174"/>
      <c r="BO34" s="174"/>
      <c r="BP34" s="174"/>
      <c r="BQ34" s="174"/>
      <c r="BR34" s="174"/>
      <c r="BS34" s="174"/>
      <c r="BT34" s="174"/>
      <c r="BU34" s="174"/>
      <c r="BV34" s="174"/>
      <c r="BW34" s="174"/>
      <c r="BX34" s="174"/>
      <c r="BY34" s="174"/>
      <c r="BZ34" s="174"/>
      <c r="CA34" s="174"/>
      <c r="CB34" s="174"/>
      <c r="CC34" s="174"/>
      <c r="CD34" s="174"/>
      <c r="CE34" s="174"/>
      <c r="CF34" s="174"/>
      <c r="CG34" s="174"/>
      <c r="CH34" s="174"/>
      <c r="CI34" s="174"/>
      <c r="CJ34" s="174"/>
      <c r="CK34" s="174"/>
      <c r="CL34" s="174"/>
      <c r="CM34" s="174"/>
      <c r="CN34" s="174"/>
      <c r="CO34" s="174"/>
      <c r="CP34" s="174"/>
      <c r="CQ34" s="174"/>
      <c r="CR34" s="174"/>
      <c r="CS34" s="174"/>
      <c r="CT34" s="174"/>
      <c r="CU34" s="174"/>
      <c r="CV34" s="174"/>
      <c r="CW34" s="174"/>
      <c r="CX34" s="174"/>
      <c r="CY34" s="174"/>
      <c r="CZ34" s="174"/>
      <c r="DA34" s="174"/>
      <c r="DB34" s="174"/>
      <c r="DC34" s="174"/>
      <c r="DD34" s="174"/>
      <c r="DE34" s="174"/>
      <c r="DF34" s="174"/>
      <c r="DG34" s="174"/>
      <c r="DH34" s="174"/>
      <c r="DI34" s="174"/>
      <c r="DJ34" s="174"/>
      <c r="DK34" s="174"/>
      <c r="DL34" s="174"/>
      <c r="DM34" s="174"/>
      <c r="DN34" s="174"/>
      <c r="DO34" s="174"/>
      <c r="DP34" s="174"/>
      <c r="DQ34" s="174"/>
      <c r="DR34" s="174"/>
      <c r="DS34" s="174"/>
      <c r="DT34" s="174"/>
      <c r="DU34" s="174"/>
      <c r="DV34" s="174"/>
      <c r="DW34" s="174"/>
      <c r="DX34" s="174"/>
      <c r="DY34" s="174"/>
      <c r="DZ34" s="174"/>
      <c r="EA34" s="174"/>
      <c r="EB34" s="174"/>
      <c r="EC34" s="174"/>
      <c r="ED34" s="174"/>
      <c r="EE34" s="174"/>
      <c r="EF34" s="174"/>
      <c r="EG34" s="174"/>
      <c r="EH34" s="174"/>
      <c r="EI34" s="174"/>
      <c r="EJ34" s="174"/>
      <c r="EK34" s="174"/>
      <c r="EL34" s="174"/>
      <c r="EM34" s="174"/>
      <c r="EN34" s="174"/>
      <c r="EO34" s="174"/>
      <c r="EP34" s="174"/>
      <c r="EQ34" s="174"/>
      <c r="ER34" s="174"/>
      <c r="ES34" s="174"/>
      <c r="ET34" s="174"/>
      <c r="EU34" s="174"/>
      <c r="EV34" s="174"/>
      <c r="EW34" s="174"/>
      <c r="EX34" s="174"/>
      <c r="EY34" s="174"/>
      <c r="EZ34" s="174"/>
      <c r="FA34" s="174"/>
      <c r="FB34" s="174"/>
      <c r="FC34" s="174"/>
      <c r="FD34" s="174"/>
      <c r="FE34" s="174"/>
      <c r="FF34" s="174"/>
      <c r="FG34" s="174"/>
      <c r="FH34" s="174"/>
      <c r="FI34" s="174"/>
      <c r="FJ34" s="174"/>
      <c r="FK34" s="174"/>
      <c r="FL34" s="174"/>
      <c r="FM34" s="174"/>
      <c r="FN34" s="174"/>
      <c r="FO34" s="174"/>
      <c r="FP34" s="174"/>
      <c r="FQ34" s="174"/>
      <c r="FR34" s="174"/>
      <c r="FS34" s="174"/>
      <c r="FT34" s="174"/>
      <c r="FU34" s="174"/>
      <c r="FV34" s="174"/>
      <c r="FW34" s="174"/>
      <c r="FX34" s="174"/>
      <c r="FY34" s="174"/>
      <c r="FZ34" s="174"/>
      <c r="GA34" s="174"/>
      <c r="GB34" s="174"/>
      <c r="GC34" s="174"/>
      <c r="GD34" s="174"/>
      <c r="GE34" s="174"/>
      <c r="GF34" s="174"/>
      <c r="GG34" s="174"/>
      <c r="GH34" s="174"/>
      <c r="GI34" s="174"/>
      <c r="GJ34" s="174"/>
      <c r="GK34" s="174"/>
      <c r="GL34" s="174"/>
      <c r="GM34" s="174"/>
      <c r="GN34" s="174"/>
      <c r="GO34" s="174"/>
      <c r="GP34" s="174"/>
      <c r="GQ34" s="174"/>
      <c r="GR34" s="174"/>
      <c r="GS34" s="174"/>
      <c r="GT34" s="174"/>
      <c r="GU34" s="174"/>
      <c r="GV34" s="174"/>
      <c r="GW34" s="174"/>
      <c r="GX34" s="174"/>
      <c r="GY34" s="174"/>
      <c r="GZ34" s="174"/>
      <c r="HA34" s="174"/>
      <c r="HB34" s="174"/>
      <c r="HC34" s="174"/>
      <c r="HD34" s="174"/>
      <c r="HE34" s="174"/>
      <c r="HF34" s="174"/>
      <c r="HG34" s="174"/>
      <c r="HH34" s="174"/>
      <c r="HI34" s="174"/>
      <c r="HJ34" s="174"/>
      <c r="HK34" s="174"/>
      <c r="HL34" s="174"/>
      <c r="HM34" s="174"/>
      <c r="HN34" s="174"/>
      <c r="HO34" s="174"/>
      <c r="HP34" s="174"/>
      <c r="HQ34" s="174"/>
      <c r="HR34" s="174"/>
      <c r="HS34" s="174"/>
      <c r="HT34" s="174"/>
      <c r="HU34" s="174"/>
      <c r="HV34" s="174"/>
      <c r="HW34" s="174"/>
      <c r="HX34" s="174"/>
      <c r="HY34" s="174"/>
      <c r="HZ34" s="174"/>
      <c r="IA34" s="174"/>
      <c r="IB34" s="174"/>
      <c r="IC34" s="174"/>
      <c r="ID34" s="174"/>
      <c r="IE34" s="174"/>
      <c r="IF34" s="174"/>
      <c r="IG34" s="174"/>
      <c r="IH34" s="174"/>
      <c r="II34" s="174"/>
      <c r="IJ34" s="174"/>
      <c r="IK34" s="174"/>
      <c r="IL34" s="174"/>
      <c r="IM34" s="174"/>
      <c r="IN34" s="174"/>
    </row>
    <row r="35" spans="1:248" x14ac:dyDescent="0.4">
      <c r="A35" s="321" t="s">
        <v>232</v>
      </c>
      <c r="B35" s="321"/>
      <c r="C35" s="321"/>
      <c r="D35" s="321"/>
      <c r="E35" s="321"/>
      <c r="F35" s="321"/>
      <c r="G35" s="321"/>
      <c r="H35" s="321"/>
      <c r="I35" s="321"/>
      <c r="J35" s="321"/>
      <c r="K35" s="321"/>
      <c r="L35" s="321"/>
      <c r="M35" s="321"/>
      <c r="N35" s="321"/>
      <c r="O35" s="321"/>
      <c r="P35" s="321"/>
      <c r="Q35" s="321"/>
      <c r="R35" s="321"/>
      <c r="S35" s="321"/>
      <c r="T35" s="321"/>
      <c r="U35" s="321"/>
      <c r="V35" s="321"/>
      <c r="W35" s="321"/>
      <c r="X35" s="321"/>
      <c r="Y35" s="321"/>
      <c r="Z35" s="321"/>
      <c r="AA35" s="321"/>
      <c r="AB35" s="321"/>
      <c r="AC35" s="321"/>
      <c r="AD35" s="321"/>
      <c r="AE35" s="321"/>
      <c r="AF35" s="321"/>
      <c r="AG35" s="321"/>
      <c r="AH35" s="321"/>
      <c r="AI35" s="321"/>
      <c r="AJ35" s="321"/>
      <c r="AK35" s="173"/>
      <c r="AL35" s="173"/>
    </row>
    <row r="36" spans="1:248" x14ac:dyDescent="0.4">
      <c r="A36" s="322" t="s">
        <v>231</v>
      </c>
      <c r="B36" s="322"/>
      <c r="C36" s="322"/>
      <c r="D36" s="322"/>
      <c r="E36" s="322"/>
      <c r="F36" s="322"/>
      <c r="G36" s="322"/>
      <c r="H36" s="322"/>
      <c r="I36" s="322"/>
      <c r="J36" s="322"/>
      <c r="K36" s="322"/>
      <c r="L36" s="322"/>
      <c r="M36" s="322"/>
      <c r="N36" s="322"/>
      <c r="O36" s="322"/>
      <c r="P36" s="322"/>
      <c r="Q36" s="322"/>
      <c r="R36" s="322"/>
      <c r="S36" s="322"/>
      <c r="T36" s="322"/>
      <c r="U36" s="322"/>
      <c r="V36" s="322"/>
      <c r="W36" s="322"/>
      <c r="X36" s="322"/>
      <c r="Y36" s="322"/>
      <c r="Z36" s="322"/>
      <c r="AA36" s="322"/>
      <c r="AB36" s="322"/>
      <c r="AC36" s="322"/>
      <c r="AD36" s="322"/>
      <c r="AE36" s="322"/>
      <c r="AF36" s="322"/>
      <c r="AG36" s="322"/>
      <c r="AH36" s="322"/>
      <c r="AI36" s="322"/>
      <c r="AJ36" s="322"/>
      <c r="AK36" s="173"/>
      <c r="AL36" s="173"/>
    </row>
    <row r="37" spans="1:248" x14ac:dyDescent="0.4">
      <c r="A37" s="322" t="s">
        <v>230</v>
      </c>
      <c r="B37" s="322"/>
      <c r="C37" s="322"/>
      <c r="D37" s="322"/>
      <c r="E37" s="322"/>
      <c r="F37" s="322"/>
      <c r="G37" s="322"/>
      <c r="H37" s="322"/>
      <c r="I37" s="322"/>
      <c r="J37" s="322"/>
      <c r="K37" s="322"/>
      <c r="L37" s="322"/>
      <c r="M37" s="322"/>
      <c r="N37" s="322"/>
      <c r="O37" s="322"/>
      <c r="P37" s="322"/>
      <c r="Q37" s="322"/>
      <c r="R37" s="322"/>
      <c r="S37" s="322"/>
      <c r="T37" s="322"/>
      <c r="U37" s="322"/>
      <c r="V37" s="322"/>
      <c r="W37" s="322"/>
      <c r="X37" s="322"/>
      <c r="Y37" s="322"/>
      <c r="Z37" s="322"/>
      <c r="AA37" s="322"/>
      <c r="AB37" s="322"/>
      <c r="AC37" s="322"/>
      <c r="AD37" s="322"/>
      <c r="AE37" s="322"/>
      <c r="AF37" s="322"/>
      <c r="AG37" s="322"/>
      <c r="AH37" s="322"/>
      <c r="AI37" s="322"/>
      <c r="AJ37" s="322"/>
      <c r="AK37" s="173"/>
      <c r="AL37" s="173"/>
    </row>
    <row r="38" spans="1:248" x14ac:dyDescent="0.4">
      <c r="A38" s="316" t="s">
        <v>229</v>
      </c>
      <c r="B38" s="316"/>
      <c r="C38" s="316"/>
      <c r="D38" s="316"/>
      <c r="E38" s="316"/>
      <c r="F38" s="316"/>
      <c r="G38" s="316"/>
      <c r="H38" s="316"/>
      <c r="I38" s="316"/>
      <c r="J38" s="316"/>
      <c r="K38" s="316"/>
      <c r="L38" s="316"/>
      <c r="M38" s="316"/>
      <c r="N38" s="316"/>
      <c r="O38" s="316"/>
      <c r="P38" s="316"/>
      <c r="Q38" s="316"/>
      <c r="R38" s="316"/>
      <c r="S38" s="316"/>
      <c r="T38" s="316"/>
      <c r="U38" s="316"/>
      <c r="V38" s="316"/>
      <c r="W38" s="316"/>
      <c r="X38" s="316"/>
      <c r="Y38" s="316"/>
      <c r="Z38" s="316"/>
      <c r="AA38" s="316"/>
      <c r="AB38" s="316"/>
      <c r="AC38" s="316"/>
      <c r="AD38" s="316"/>
      <c r="AE38" s="316"/>
      <c r="AF38" s="316"/>
      <c r="AG38" s="316"/>
      <c r="AH38" s="316"/>
      <c r="AI38" s="316"/>
      <c r="AJ38" s="316"/>
      <c r="AK38" s="173"/>
      <c r="AL38" s="173"/>
    </row>
    <row r="39" spans="1:248" x14ac:dyDescent="0.4">
      <c r="A39" s="170"/>
      <c r="B39" s="170"/>
      <c r="C39" s="170"/>
      <c r="D39" s="170"/>
      <c r="E39" s="170"/>
      <c r="F39" s="170"/>
      <c r="G39" s="170"/>
      <c r="H39" s="170"/>
      <c r="I39" s="170"/>
      <c r="J39" s="170"/>
      <c r="K39" s="170"/>
      <c r="L39" s="170"/>
      <c r="M39" s="170"/>
      <c r="N39" s="170"/>
      <c r="O39" s="170"/>
      <c r="P39" s="170"/>
      <c r="Q39" s="171"/>
      <c r="R39" s="170"/>
      <c r="S39" s="170"/>
      <c r="T39" s="170"/>
      <c r="U39" s="170"/>
      <c r="V39" s="169"/>
      <c r="W39" s="169"/>
      <c r="X39" s="169"/>
      <c r="Y39" s="169"/>
      <c r="Z39" s="169"/>
      <c r="AA39" s="169"/>
      <c r="AB39" s="169"/>
    </row>
    <row r="40" spans="1:248" x14ac:dyDescent="0.4">
      <c r="A40" s="170"/>
      <c r="B40" s="170"/>
      <c r="C40" s="170"/>
      <c r="D40" s="170"/>
      <c r="E40" s="170"/>
      <c r="F40" s="170"/>
      <c r="G40" s="170"/>
      <c r="H40" s="170"/>
      <c r="I40" s="170"/>
      <c r="J40" s="170"/>
      <c r="K40" s="170"/>
      <c r="L40" s="170"/>
      <c r="M40" s="170"/>
      <c r="N40" s="170"/>
      <c r="O40" s="170"/>
      <c r="P40" s="170"/>
      <c r="Q40" s="171"/>
      <c r="R40" s="170"/>
      <c r="S40" s="170"/>
      <c r="T40" s="170"/>
      <c r="U40" s="170"/>
      <c r="V40" s="169"/>
      <c r="W40" s="169"/>
      <c r="X40" s="169"/>
      <c r="Y40" s="169"/>
      <c r="Z40" s="169"/>
      <c r="AA40" s="169"/>
      <c r="AB40" s="169"/>
    </row>
    <row r="41" spans="1:248" x14ac:dyDescent="0.4">
      <c r="A41" s="170"/>
      <c r="B41" s="170"/>
      <c r="C41" s="170"/>
      <c r="D41" s="170"/>
      <c r="E41" s="170"/>
      <c r="F41" s="170"/>
      <c r="G41" s="170"/>
      <c r="H41" s="170"/>
      <c r="I41" s="170"/>
      <c r="J41" s="170"/>
      <c r="K41" s="170"/>
      <c r="L41" s="170"/>
      <c r="M41" s="170"/>
      <c r="N41" s="170"/>
      <c r="O41" s="170"/>
      <c r="P41" s="170"/>
      <c r="Q41" s="171"/>
      <c r="R41" s="170"/>
      <c r="S41" s="170"/>
      <c r="T41" s="170"/>
      <c r="U41" s="170"/>
      <c r="V41" s="169"/>
      <c r="W41" s="169"/>
      <c r="X41" s="169"/>
      <c r="Y41" s="169"/>
      <c r="Z41" s="169"/>
      <c r="AA41" s="169"/>
      <c r="AB41" s="169"/>
    </row>
    <row r="42" spans="1:248" x14ac:dyDescent="0.4">
      <c r="A42" s="170"/>
      <c r="B42" s="170"/>
      <c r="C42" s="170"/>
      <c r="D42" s="170"/>
      <c r="E42" s="170"/>
      <c r="F42" s="170"/>
      <c r="G42" s="170"/>
      <c r="H42" s="170"/>
      <c r="I42" s="170"/>
      <c r="J42" s="170"/>
      <c r="K42" s="170"/>
      <c r="L42" s="170"/>
      <c r="M42" s="170"/>
      <c r="N42" s="170"/>
      <c r="O42" s="170"/>
      <c r="P42" s="170"/>
      <c r="Q42" s="171"/>
      <c r="R42" s="170"/>
      <c r="S42" s="170"/>
      <c r="T42" s="170"/>
      <c r="U42" s="170"/>
      <c r="V42" s="169"/>
      <c r="W42" s="169"/>
      <c r="X42" s="169"/>
      <c r="Y42" s="169"/>
      <c r="Z42" s="169"/>
      <c r="AA42" s="169"/>
      <c r="AB42" s="169"/>
    </row>
    <row r="43" spans="1:248" x14ac:dyDescent="0.4">
      <c r="A43" s="170"/>
      <c r="B43" s="170"/>
      <c r="C43" s="170"/>
      <c r="D43" s="170"/>
      <c r="E43" s="170"/>
      <c r="F43" s="170"/>
      <c r="G43" s="170"/>
      <c r="H43" s="170"/>
      <c r="I43" s="170"/>
      <c r="J43" s="170"/>
      <c r="K43" s="170"/>
      <c r="L43" s="170"/>
      <c r="M43" s="170"/>
      <c r="N43" s="170"/>
      <c r="O43" s="170"/>
      <c r="P43" s="170"/>
      <c r="Q43" s="171"/>
      <c r="R43" s="170"/>
      <c r="S43" s="170"/>
      <c r="T43" s="170"/>
      <c r="U43" s="170"/>
      <c r="V43" s="169"/>
      <c r="W43" s="169"/>
      <c r="X43" s="169"/>
      <c r="Y43" s="169"/>
      <c r="Z43" s="169"/>
      <c r="AA43" s="169"/>
      <c r="AB43" s="169"/>
    </row>
    <row r="44" spans="1:248" x14ac:dyDescent="0.4">
      <c r="A44" s="170"/>
      <c r="B44" s="170"/>
      <c r="C44" s="170"/>
      <c r="D44" s="170"/>
      <c r="E44" s="170"/>
      <c r="F44" s="170"/>
      <c r="G44" s="170"/>
      <c r="H44" s="170"/>
      <c r="I44" s="170"/>
      <c r="J44" s="170"/>
      <c r="K44" s="170"/>
      <c r="L44" s="170"/>
      <c r="M44" s="170"/>
      <c r="N44" s="170"/>
      <c r="O44" s="170"/>
      <c r="P44" s="170"/>
      <c r="Q44" s="171"/>
      <c r="R44" s="170"/>
      <c r="S44" s="170"/>
      <c r="T44" s="170"/>
      <c r="U44" s="170"/>
      <c r="V44" s="169"/>
      <c r="W44" s="169"/>
      <c r="X44" s="169"/>
      <c r="Y44" s="169"/>
      <c r="Z44" s="169"/>
      <c r="AA44" s="169"/>
      <c r="AB44" s="169"/>
    </row>
    <row r="45" spans="1:248" x14ac:dyDescent="0.4">
      <c r="A45" s="170"/>
      <c r="B45" s="170"/>
      <c r="C45" s="170"/>
      <c r="D45" s="170"/>
      <c r="E45" s="170"/>
      <c r="F45" s="170"/>
      <c r="G45" s="170"/>
      <c r="H45" s="170"/>
      <c r="I45" s="170"/>
      <c r="J45" s="170"/>
      <c r="K45" s="170"/>
      <c r="L45" s="170"/>
      <c r="M45" s="170"/>
      <c r="N45" s="170"/>
      <c r="O45" s="170"/>
      <c r="P45" s="170"/>
      <c r="Q45" s="171"/>
      <c r="R45" s="170"/>
      <c r="S45" s="170"/>
      <c r="T45" s="170"/>
      <c r="U45" s="170"/>
      <c r="V45" s="169"/>
      <c r="W45" s="169"/>
      <c r="X45" s="169"/>
      <c r="Y45" s="169"/>
      <c r="Z45" s="169"/>
      <c r="AA45" s="169"/>
      <c r="AB45" s="169"/>
    </row>
    <row r="46" spans="1:248" x14ac:dyDescent="0.4">
      <c r="A46" s="170"/>
      <c r="B46" s="170"/>
      <c r="C46" s="170"/>
      <c r="D46" s="170"/>
      <c r="E46" s="170"/>
      <c r="F46" s="170"/>
      <c r="G46" s="170"/>
      <c r="H46" s="170"/>
      <c r="I46" s="170"/>
      <c r="J46" s="170"/>
      <c r="K46" s="170"/>
      <c r="L46" s="170"/>
      <c r="M46" s="170"/>
      <c r="N46" s="170"/>
      <c r="O46" s="170"/>
      <c r="P46" s="170"/>
      <c r="Q46" s="171"/>
      <c r="R46" s="170"/>
      <c r="S46" s="170"/>
      <c r="T46" s="170"/>
      <c r="U46" s="170"/>
      <c r="V46" s="169"/>
      <c r="W46" s="169"/>
      <c r="X46" s="169"/>
      <c r="Y46" s="169"/>
      <c r="Z46" s="169"/>
      <c r="AA46" s="169"/>
      <c r="AB46" s="169"/>
    </row>
    <row r="47" spans="1:248" x14ac:dyDescent="0.4">
      <c r="A47" s="170"/>
      <c r="B47" s="170"/>
      <c r="C47" s="170"/>
      <c r="D47" s="170"/>
      <c r="E47" s="170"/>
      <c r="F47" s="170"/>
      <c r="G47" s="170"/>
      <c r="H47" s="170"/>
      <c r="I47" s="170"/>
      <c r="J47" s="170"/>
      <c r="K47" s="170"/>
      <c r="L47" s="170"/>
      <c r="M47" s="170"/>
      <c r="N47" s="170"/>
      <c r="O47" s="170"/>
      <c r="P47" s="170"/>
      <c r="Q47" s="171"/>
      <c r="R47" s="170"/>
      <c r="S47" s="170"/>
      <c r="T47" s="170"/>
      <c r="U47" s="170"/>
      <c r="V47" s="169"/>
      <c r="W47" s="169"/>
      <c r="X47" s="169"/>
      <c r="Y47" s="169"/>
      <c r="Z47" s="169"/>
      <c r="AA47" s="169"/>
      <c r="AB47" s="169"/>
    </row>
    <row r="48" spans="1:248" x14ac:dyDescent="0.4">
      <c r="AD48" s="161"/>
    </row>
    <row r="49" spans="30:30" x14ac:dyDescent="0.4">
      <c r="AD49" s="161"/>
    </row>
    <row r="50" spans="30:30" x14ac:dyDescent="0.4">
      <c r="AD50" s="161"/>
    </row>
    <row r="51" spans="30:30" x14ac:dyDescent="0.4">
      <c r="AD51" s="161"/>
    </row>
    <row r="52" spans="30:30" x14ac:dyDescent="0.4">
      <c r="AD52" s="161"/>
    </row>
    <row r="53" spans="30:30" x14ac:dyDescent="0.4">
      <c r="AD53" s="161"/>
    </row>
    <row r="54" spans="30:30" x14ac:dyDescent="0.4">
      <c r="AD54" s="161"/>
    </row>
    <row r="55" spans="30:30" x14ac:dyDescent="0.4">
      <c r="AD55" s="161"/>
    </row>
    <row r="56" spans="30:30" x14ac:dyDescent="0.4">
      <c r="AD56" s="161"/>
    </row>
    <row r="57" spans="30:30" x14ac:dyDescent="0.4">
      <c r="AD57" s="161"/>
    </row>
    <row r="58" spans="30:30" x14ac:dyDescent="0.4">
      <c r="AD58" s="161"/>
    </row>
    <row r="59" spans="30:30" x14ac:dyDescent="0.4">
      <c r="AD59" s="161"/>
    </row>
    <row r="60" spans="30:30" x14ac:dyDescent="0.4">
      <c r="AD60" s="161"/>
    </row>
    <row r="61" spans="30:30" x14ac:dyDescent="0.4">
      <c r="AD61" s="161"/>
    </row>
    <row r="62" spans="30:30" x14ac:dyDescent="0.4">
      <c r="AD62" s="161"/>
    </row>
    <row r="63" spans="30:30" x14ac:dyDescent="0.4">
      <c r="AD63" s="161"/>
    </row>
    <row r="64" spans="30:30" x14ac:dyDescent="0.4">
      <c r="AD64" s="161"/>
    </row>
    <row r="65" spans="1:30" x14ac:dyDescent="0.4">
      <c r="AD65" s="161"/>
    </row>
    <row r="66" spans="1:30" x14ac:dyDescent="0.4">
      <c r="AD66" s="161"/>
    </row>
    <row r="67" spans="1:30" x14ac:dyDescent="0.4">
      <c r="AD67" s="161"/>
    </row>
    <row r="68" spans="1:30" x14ac:dyDescent="0.4">
      <c r="AD68" s="161"/>
    </row>
    <row r="69" spans="1:30" x14ac:dyDescent="0.4">
      <c r="AD69" s="161"/>
    </row>
    <row r="70" spans="1:30" x14ac:dyDescent="0.4">
      <c r="A70" s="164"/>
      <c r="B70" s="161"/>
      <c r="C70" s="161"/>
      <c r="D70" s="161"/>
      <c r="E70" s="161"/>
      <c r="F70" s="161"/>
      <c r="G70" s="161"/>
      <c r="H70" s="161"/>
      <c r="I70" s="161"/>
      <c r="J70" s="161"/>
      <c r="K70" s="161"/>
      <c r="L70" s="161"/>
      <c r="M70" s="161"/>
      <c r="N70" s="161"/>
      <c r="O70" s="161"/>
      <c r="P70" s="161"/>
      <c r="Q70" s="161"/>
      <c r="R70" s="161"/>
      <c r="S70" s="161"/>
      <c r="T70" s="161"/>
      <c r="U70" s="161"/>
      <c r="V70" s="161"/>
      <c r="W70" s="161"/>
      <c r="X70" s="161"/>
      <c r="Y70" s="161"/>
      <c r="Z70" s="161"/>
      <c r="AA70" s="161"/>
      <c r="AB70" s="161"/>
      <c r="AC70" s="161"/>
      <c r="AD70" s="161"/>
    </row>
    <row r="71" spans="1:30" x14ac:dyDescent="0.4">
      <c r="A71" s="164"/>
      <c r="B71" s="161"/>
      <c r="C71" s="161"/>
      <c r="D71" s="161"/>
      <c r="E71" s="161"/>
      <c r="F71" s="161"/>
      <c r="G71" s="161"/>
      <c r="H71" s="161"/>
      <c r="I71" s="161"/>
      <c r="J71" s="161"/>
      <c r="K71" s="161"/>
      <c r="L71" s="161"/>
      <c r="M71" s="161"/>
      <c r="N71" s="161"/>
      <c r="O71" s="161"/>
      <c r="P71" s="161"/>
      <c r="Q71" s="161"/>
      <c r="R71" s="161"/>
      <c r="S71" s="161"/>
      <c r="T71" s="161"/>
      <c r="U71" s="161"/>
      <c r="V71" s="161"/>
      <c r="W71" s="161"/>
      <c r="X71" s="161"/>
      <c r="Y71" s="161"/>
      <c r="Z71" s="161"/>
      <c r="AA71" s="161"/>
      <c r="AB71" s="161"/>
      <c r="AC71" s="161"/>
      <c r="AD71" s="161"/>
    </row>
    <row r="72" spans="1:30" x14ac:dyDescent="0.4">
      <c r="A72" s="164"/>
      <c r="B72" s="161"/>
      <c r="C72" s="161"/>
      <c r="D72" s="161"/>
      <c r="E72" s="161"/>
      <c r="F72" s="161"/>
      <c r="G72" s="161"/>
      <c r="H72" s="161"/>
      <c r="I72" s="161"/>
      <c r="J72" s="161"/>
      <c r="K72" s="161"/>
      <c r="L72" s="161"/>
      <c r="M72" s="161"/>
      <c r="N72" s="161"/>
      <c r="O72" s="161"/>
      <c r="P72" s="161"/>
      <c r="Q72" s="161"/>
      <c r="R72" s="161"/>
      <c r="S72" s="161"/>
      <c r="T72" s="161"/>
      <c r="U72" s="161"/>
      <c r="V72" s="161"/>
      <c r="W72" s="161"/>
      <c r="X72" s="161"/>
      <c r="Y72" s="161"/>
      <c r="Z72" s="161"/>
      <c r="AA72" s="161"/>
      <c r="AB72" s="161"/>
      <c r="AC72" s="161"/>
      <c r="AD72" s="161"/>
    </row>
    <row r="73" spans="1:30" x14ac:dyDescent="0.4">
      <c r="A73" s="164"/>
      <c r="B73" s="161"/>
      <c r="C73" s="161"/>
      <c r="D73" s="161"/>
      <c r="E73" s="161"/>
      <c r="F73" s="161"/>
      <c r="G73" s="161"/>
      <c r="H73" s="161"/>
      <c r="I73" s="161"/>
      <c r="J73" s="161"/>
      <c r="K73" s="161"/>
      <c r="L73" s="161"/>
      <c r="M73" s="161"/>
      <c r="N73" s="161"/>
      <c r="O73" s="161"/>
      <c r="P73" s="161"/>
      <c r="Q73" s="161"/>
      <c r="R73" s="161"/>
      <c r="S73" s="161"/>
      <c r="T73" s="161"/>
      <c r="U73" s="161"/>
      <c r="V73" s="161"/>
      <c r="W73" s="161"/>
      <c r="X73" s="161"/>
      <c r="Y73" s="161"/>
      <c r="Z73" s="161"/>
      <c r="AA73" s="161"/>
      <c r="AB73" s="161"/>
      <c r="AC73" s="161"/>
      <c r="AD73" s="161"/>
    </row>
    <row r="74" spans="1:30" x14ac:dyDescent="0.4">
      <c r="A74" s="164"/>
      <c r="B74" s="161"/>
      <c r="C74" s="161"/>
      <c r="D74" s="161"/>
      <c r="E74" s="161"/>
      <c r="F74" s="161"/>
      <c r="G74" s="161"/>
      <c r="H74" s="161"/>
      <c r="I74" s="161"/>
      <c r="J74" s="161"/>
      <c r="K74" s="161"/>
      <c r="L74" s="161"/>
      <c r="M74" s="161"/>
      <c r="N74" s="161"/>
      <c r="O74" s="161"/>
      <c r="P74" s="161"/>
      <c r="Q74" s="161"/>
      <c r="R74" s="161"/>
      <c r="S74" s="161"/>
      <c r="T74" s="161"/>
      <c r="U74" s="161"/>
      <c r="V74" s="161"/>
      <c r="W74" s="161"/>
      <c r="X74" s="161"/>
      <c r="Y74" s="161"/>
      <c r="Z74" s="161"/>
      <c r="AA74" s="161"/>
      <c r="AB74" s="161"/>
      <c r="AC74" s="161"/>
      <c r="AD74" s="161"/>
    </row>
    <row r="75" spans="1:30" x14ac:dyDescent="0.4">
      <c r="A75" s="164"/>
      <c r="B75" s="161"/>
      <c r="C75" s="161"/>
      <c r="D75" s="161"/>
      <c r="E75" s="161"/>
      <c r="F75" s="161"/>
      <c r="G75" s="161"/>
      <c r="H75" s="161"/>
      <c r="I75" s="161"/>
      <c r="J75" s="161"/>
      <c r="K75" s="161"/>
      <c r="L75" s="161"/>
      <c r="M75" s="161"/>
      <c r="N75" s="161"/>
      <c r="O75" s="161"/>
      <c r="P75" s="161"/>
      <c r="Q75" s="161"/>
      <c r="R75" s="161"/>
      <c r="S75" s="161"/>
      <c r="T75" s="161"/>
      <c r="U75" s="161"/>
      <c r="V75" s="161"/>
      <c r="W75" s="161"/>
      <c r="X75" s="161"/>
      <c r="Y75" s="161"/>
      <c r="Z75" s="161"/>
      <c r="AA75" s="161"/>
      <c r="AB75" s="161"/>
      <c r="AC75" s="161"/>
      <c r="AD75" s="161"/>
    </row>
    <row r="76" spans="1:30" x14ac:dyDescent="0.4">
      <c r="A76" s="164"/>
      <c r="B76" s="161"/>
      <c r="C76" s="161"/>
      <c r="D76" s="161"/>
      <c r="E76" s="161"/>
      <c r="F76" s="161"/>
      <c r="G76" s="161"/>
      <c r="H76" s="161"/>
      <c r="I76" s="161"/>
      <c r="J76" s="161"/>
      <c r="K76" s="161"/>
      <c r="L76" s="161"/>
      <c r="M76" s="161"/>
      <c r="N76" s="161"/>
      <c r="O76" s="161"/>
      <c r="P76" s="161"/>
      <c r="Q76" s="161"/>
      <c r="R76" s="161"/>
      <c r="S76" s="161"/>
      <c r="T76" s="161"/>
      <c r="U76" s="161"/>
      <c r="V76" s="161"/>
      <c r="W76" s="161"/>
      <c r="X76" s="161"/>
      <c r="Y76" s="161"/>
      <c r="Z76" s="161"/>
      <c r="AA76" s="161"/>
      <c r="AB76" s="161"/>
      <c r="AC76" s="161"/>
      <c r="AD76" s="161"/>
    </row>
    <row r="77" spans="1:30" x14ac:dyDescent="0.4">
      <c r="A77" s="164"/>
      <c r="B77" s="161"/>
      <c r="C77" s="161"/>
      <c r="D77" s="161"/>
      <c r="E77" s="161"/>
      <c r="F77" s="161"/>
      <c r="G77" s="161"/>
      <c r="H77" s="161"/>
      <c r="I77" s="161"/>
      <c r="J77" s="161"/>
      <c r="K77" s="161"/>
      <c r="L77" s="161"/>
      <c r="M77" s="161"/>
      <c r="N77" s="161"/>
      <c r="O77" s="161"/>
      <c r="P77" s="161"/>
      <c r="Q77" s="161"/>
      <c r="R77" s="161"/>
      <c r="S77" s="161"/>
      <c r="T77" s="161"/>
      <c r="U77" s="161"/>
      <c r="V77" s="161"/>
      <c r="W77" s="161"/>
      <c r="X77" s="161"/>
      <c r="Y77" s="161"/>
      <c r="Z77" s="161"/>
      <c r="AA77" s="161"/>
      <c r="AB77" s="161"/>
      <c r="AC77" s="161"/>
      <c r="AD77" s="161"/>
    </row>
    <row r="78" spans="1:30" x14ac:dyDescent="0.4">
      <c r="A78" s="164"/>
      <c r="B78" s="161"/>
      <c r="C78" s="161"/>
      <c r="D78" s="161"/>
      <c r="E78" s="161"/>
      <c r="F78" s="161"/>
      <c r="G78" s="161"/>
      <c r="H78" s="161"/>
      <c r="I78" s="161"/>
      <c r="J78" s="161"/>
      <c r="K78" s="161"/>
      <c r="L78" s="161"/>
      <c r="M78" s="161"/>
      <c r="N78" s="161"/>
      <c r="O78" s="161"/>
      <c r="P78" s="161"/>
      <c r="Q78" s="161"/>
      <c r="R78" s="161"/>
      <c r="S78" s="161"/>
      <c r="T78" s="161"/>
      <c r="U78" s="161"/>
      <c r="V78" s="161"/>
      <c r="W78" s="161"/>
      <c r="X78" s="161"/>
      <c r="Y78" s="161"/>
      <c r="Z78" s="161"/>
      <c r="AA78" s="161"/>
      <c r="AB78" s="161"/>
      <c r="AC78" s="161"/>
      <c r="AD78" s="161"/>
    </row>
    <row r="79" spans="1:30" x14ac:dyDescent="0.4">
      <c r="A79" s="164"/>
      <c r="B79" s="161"/>
      <c r="C79" s="161"/>
      <c r="D79" s="161"/>
      <c r="E79" s="161"/>
      <c r="F79" s="161"/>
      <c r="G79" s="161"/>
      <c r="H79" s="161"/>
      <c r="I79" s="161"/>
      <c r="J79" s="161"/>
      <c r="K79" s="161"/>
      <c r="L79" s="161"/>
      <c r="M79" s="161"/>
      <c r="N79" s="161"/>
      <c r="O79" s="161"/>
      <c r="P79" s="161"/>
      <c r="Q79" s="161"/>
      <c r="R79" s="161"/>
      <c r="S79" s="161"/>
      <c r="T79" s="161"/>
      <c r="U79" s="161"/>
      <c r="V79" s="161"/>
      <c r="W79" s="161"/>
      <c r="X79" s="161"/>
      <c r="Y79" s="161"/>
      <c r="Z79" s="161"/>
      <c r="AA79" s="161"/>
      <c r="AB79" s="161"/>
      <c r="AC79" s="161"/>
      <c r="AD79" s="161"/>
    </row>
    <row r="80" spans="1:30" x14ac:dyDescent="0.4">
      <c r="A80" s="164"/>
      <c r="B80" s="161"/>
      <c r="C80" s="161"/>
      <c r="D80" s="161"/>
      <c r="E80" s="161"/>
      <c r="F80" s="161"/>
      <c r="G80" s="161"/>
      <c r="H80" s="161"/>
      <c r="I80" s="161"/>
      <c r="J80" s="161"/>
      <c r="K80" s="161"/>
      <c r="L80" s="161"/>
      <c r="M80" s="161"/>
      <c r="N80" s="161"/>
      <c r="O80" s="161"/>
      <c r="P80" s="161"/>
      <c r="Q80" s="161"/>
      <c r="R80" s="161"/>
      <c r="S80" s="161"/>
      <c r="T80" s="161"/>
      <c r="U80" s="161"/>
      <c r="V80" s="161"/>
      <c r="W80" s="161"/>
      <c r="X80" s="161"/>
      <c r="Y80" s="161"/>
      <c r="Z80" s="161"/>
      <c r="AA80" s="161"/>
      <c r="AB80" s="161"/>
      <c r="AC80" s="161"/>
      <c r="AD80" s="161"/>
    </row>
    <row r="81" spans="1:30" x14ac:dyDescent="0.4">
      <c r="A81" s="164"/>
      <c r="B81" s="161"/>
      <c r="C81" s="161"/>
      <c r="D81" s="161"/>
      <c r="E81" s="161"/>
      <c r="F81" s="161"/>
      <c r="G81" s="161"/>
      <c r="H81" s="161"/>
      <c r="I81" s="161"/>
      <c r="J81" s="161"/>
      <c r="K81" s="161"/>
      <c r="L81" s="161"/>
      <c r="M81" s="161"/>
      <c r="N81" s="161"/>
      <c r="O81" s="161"/>
      <c r="P81" s="161"/>
      <c r="Q81" s="161"/>
      <c r="R81" s="161"/>
      <c r="S81" s="161"/>
      <c r="T81" s="161"/>
      <c r="U81" s="161"/>
      <c r="V81" s="161"/>
      <c r="W81" s="161"/>
      <c r="X81" s="161"/>
      <c r="Y81" s="161"/>
      <c r="Z81" s="161"/>
      <c r="AA81" s="161"/>
      <c r="AB81" s="161"/>
      <c r="AC81" s="161"/>
      <c r="AD81" s="161"/>
    </row>
    <row r="82" spans="1:30" x14ac:dyDescent="0.4">
      <c r="A82" s="164"/>
      <c r="B82" s="161"/>
      <c r="C82" s="161"/>
      <c r="D82" s="161"/>
      <c r="E82" s="161"/>
      <c r="F82" s="161"/>
      <c r="G82" s="161"/>
      <c r="H82" s="161"/>
      <c r="I82" s="161"/>
      <c r="J82" s="161"/>
      <c r="K82" s="161"/>
      <c r="L82" s="161"/>
      <c r="M82" s="161"/>
      <c r="N82" s="161"/>
      <c r="O82" s="161"/>
      <c r="P82" s="161"/>
      <c r="Q82" s="161"/>
      <c r="R82" s="161"/>
      <c r="S82" s="161"/>
      <c r="T82" s="161"/>
      <c r="U82" s="161"/>
      <c r="V82" s="161"/>
      <c r="W82" s="161"/>
      <c r="X82" s="161"/>
      <c r="Y82" s="161"/>
      <c r="Z82" s="161"/>
      <c r="AA82" s="161"/>
      <c r="AB82" s="161"/>
      <c r="AC82" s="161"/>
      <c r="AD82" s="161"/>
    </row>
    <row r="83" spans="1:30" x14ac:dyDescent="0.4">
      <c r="A83" s="164"/>
      <c r="B83" s="161"/>
      <c r="C83" s="161"/>
      <c r="D83" s="161"/>
      <c r="E83" s="161"/>
      <c r="F83" s="161"/>
      <c r="G83" s="161"/>
      <c r="H83" s="161"/>
      <c r="I83" s="161"/>
      <c r="J83" s="161"/>
      <c r="K83" s="161"/>
      <c r="L83" s="161"/>
      <c r="M83" s="161"/>
      <c r="N83" s="161"/>
      <c r="O83" s="161"/>
      <c r="P83" s="161"/>
      <c r="Q83" s="161"/>
      <c r="R83" s="161"/>
      <c r="S83" s="161"/>
      <c r="T83" s="161"/>
      <c r="U83" s="161"/>
      <c r="V83" s="161"/>
      <c r="W83" s="161"/>
      <c r="X83" s="161"/>
      <c r="Y83" s="161"/>
      <c r="Z83" s="161"/>
      <c r="AA83" s="161"/>
      <c r="AB83" s="161"/>
      <c r="AC83" s="161"/>
      <c r="AD83" s="161"/>
    </row>
    <row r="84" spans="1:30" x14ac:dyDescent="0.4">
      <c r="A84" s="164"/>
      <c r="B84" s="161"/>
      <c r="C84" s="161"/>
      <c r="D84" s="161"/>
      <c r="E84" s="161"/>
      <c r="F84" s="161"/>
      <c r="G84" s="161"/>
      <c r="H84" s="161"/>
      <c r="I84" s="161"/>
      <c r="J84" s="161"/>
      <c r="K84" s="161"/>
      <c r="L84" s="161"/>
      <c r="M84" s="161"/>
      <c r="N84" s="161"/>
      <c r="O84" s="161"/>
      <c r="P84" s="161"/>
      <c r="Q84" s="161"/>
      <c r="R84" s="161"/>
      <c r="S84" s="161"/>
      <c r="T84" s="161"/>
      <c r="U84" s="161"/>
      <c r="V84" s="161"/>
      <c r="W84" s="161"/>
      <c r="X84" s="161"/>
      <c r="Y84" s="161"/>
      <c r="Z84" s="161"/>
      <c r="AA84" s="161"/>
      <c r="AB84" s="161"/>
      <c r="AC84" s="161"/>
      <c r="AD84" s="161"/>
    </row>
    <row r="85" spans="1:30" x14ac:dyDescent="0.4">
      <c r="A85" s="164"/>
      <c r="B85" s="161"/>
      <c r="C85" s="161"/>
      <c r="D85" s="161"/>
      <c r="E85" s="161"/>
      <c r="F85" s="161"/>
      <c r="G85" s="161"/>
      <c r="H85" s="161"/>
      <c r="I85" s="161"/>
      <c r="J85" s="161"/>
      <c r="K85" s="161"/>
      <c r="L85" s="161"/>
      <c r="M85" s="161"/>
      <c r="N85" s="161"/>
      <c r="O85" s="161"/>
      <c r="P85" s="161"/>
      <c r="Q85" s="161"/>
      <c r="R85" s="161"/>
      <c r="S85" s="161"/>
      <c r="T85" s="161"/>
      <c r="U85" s="161"/>
      <c r="V85" s="161"/>
      <c r="W85" s="161"/>
      <c r="X85" s="161"/>
      <c r="Y85" s="161"/>
      <c r="Z85" s="161"/>
      <c r="AA85" s="161"/>
      <c r="AB85" s="161"/>
      <c r="AC85" s="161"/>
      <c r="AD85" s="161"/>
    </row>
    <row r="86" spans="1:30" x14ac:dyDescent="0.4">
      <c r="A86" s="164"/>
      <c r="B86" s="161"/>
      <c r="C86" s="161"/>
      <c r="D86" s="161"/>
      <c r="E86" s="161"/>
      <c r="F86" s="161"/>
      <c r="G86" s="161"/>
      <c r="H86" s="161"/>
      <c r="I86" s="161"/>
      <c r="J86" s="161"/>
      <c r="K86" s="161"/>
      <c r="L86" s="161"/>
      <c r="M86" s="161"/>
      <c r="N86" s="161"/>
      <c r="O86" s="161"/>
      <c r="P86" s="161"/>
      <c r="Q86" s="161"/>
      <c r="R86" s="161"/>
      <c r="S86" s="161"/>
      <c r="T86" s="161"/>
      <c r="U86" s="161"/>
      <c r="V86" s="161"/>
      <c r="W86" s="161"/>
      <c r="X86" s="161"/>
      <c r="Y86" s="161"/>
      <c r="Z86" s="161"/>
      <c r="AA86" s="161"/>
      <c r="AB86" s="161"/>
      <c r="AC86" s="161"/>
      <c r="AD86" s="161"/>
    </row>
    <row r="87" spans="1:30" x14ac:dyDescent="0.4">
      <c r="A87" s="164"/>
      <c r="B87" s="161"/>
      <c r="C87" s="161"/>
      <c r="D87" s="161"/>
      <c r="E87" s="161"/>
      <c r="F87" s="161"/>
      <c r="G87" s="161"/>
      <c r="H87" s="161"/>
      <c r="I87" s="161"/>
      <c r="J87" s="161"/>
      <c r="K87" s="161"/>
      <c r="L87" s="161"/>
      <c r="M87" s="161"/>
      <c r="N87" s="161"/>
      <c r="O87" s="161"/>
      <c r="P87" s="161"/>
      <c r="Q87" s="161"/>
      <c r="R87" s="161"/>
      <c r="S87" s="161"/>
      <c r="T87" s="161"/>
      <c r="U87" s="161"/>
      <c r="V87" s="161"/>
      <c r="W87" s="161"/>
      <c r="X87" s="161"/>
      <c r="Y87" s="161"/>
      <c r="Z87" s="161"/>
      <c r="AA87" s="161"/>
      <c r="AB87" s="161"/>
      <c r="AC87" s="161"/>
      <c r="AD87" s="161"/>
    </row>
    <row r="88" spans="1:30" x14ac:dyDescent="0.4">
      <c r="A88" s="164"/>
      <c r="B88" s="161"/>
      <c r="C88" s="161"/>
      <c r="D88" s="161"/>
      <c r="E88" s="161"/>
      <c r="F88" s="161"/>
      <c r="G88" s="161"/>
      <c r="H88" s="161"/>
      <c r="I88" s="161"/>
      <c r="J88" s="161"/>
      <c r="K88" s="161"/>
      <c r="L88" s="161"/>
      <c r="M88" s="161"/>
      <c r="N88" s="161"/>
      <c r="O88" s="161"/>
      <c r="P88" s="161"/>
      <c r="Q88" s="161"/>
      <c r="R88" s="161"/>
      <c r="S88" s="161"/>
      <c r="T88" s="161"/>
      <c r="U88" s="161"/>
      <c r="V88" s="161"/>
      <c r="W88" s="161"/>
      <c r="X88" s="161"/>
      <c r="Y88" s="161"/>
      <c r="Z88" s="161"/>
      <c r="AA88" s="161"/>
      <c r="AB88" s="161"/>
      <c r="AC88" s="161"/>
      <c r="AD88" s="161"/>
    </row>
    <row r="89" spans="1:30" x14ac:dyDescent="0.4">
      <c r="A89" s="164"/>
      <c r="B89" s="161"/>
      <c r="C89" s="161"/>
      <c r="D89" s="161"/>
      <c r="E89" s="161"/>
      <c r="F89" s="161"/>
      <c r="G89" s="161"/>
      <c r="H89" s="161"/>
      <c r="I89" s="161"/>
      <c r="J89" s="161"/>
      <c r="K89" s="161"/>
      <c r="L89" s="161"/>
      <c r="M89" s="161"/>
      <c r="N89" s="161"/>
      <c r="O89" s="161"/>
      <c r="P89" s="161"/>
      <c r="Q89" s="161"/>
      <c r="R89" s="161"/>
      <c r="S89" s="161"/>
      <c r="T89" s="161"/>
      <c r="U89" s="161"/>
      <c r="V89" s="161"/>
      <c r="W89" s="161"/>
      <c r="X89" s="161"/>
      <c r="Y89" s="161"/>
      <c r="Z89" s="161"/>
      <c r="AA89" s="161"/>
      <c r="AB89" s="161"/>
      <c r="AC89" s="161"/>
      <c r="AD89" s="161"/>
    </row>
    <row r="90" spans="1:30" x14ac:dyDescent="0.4">
      <c r="A90" s="164"/>
      <c r="B90" s="161"/>
      <c r="C90" s="161"/>
      <c r="D90" s="161"/>
      <c r="E90" s="161"/>
      <c r="F90" s="161"/>
      <c r="G90" s="161"/>
      <c r="H90" s="161"/>
      <c r="I90" s="161"/>
      <c r="J90" s="161"/>
      <c r="K90" s="161"/>
      <c r="L90" s="161"/>
      <c r="M90" s="161"/>
      <c r="N90" s="161"/>
      <c r="O90" s="161"/>
      <c r="P90" s="161"/>
      <c r="Q90" s="161"/>
      <c r="R90" s="161"/>
      <c r="S90" s="161"/>
      <c r="T90" s="161"/>
      <c r="U90" s="161"/>
      <c r="V90" s="161"/>
      <c r="W90" s="161"/>
      <c r="X90" s="161"/>
      <c r="Y90" s="161"/>
      <c r="Z90" s="161"/>
      <c r="AA90" s="161"/>
      <c r="AB90" s="161"/>
      <c r="AC90" s="161"/>
      <c r="AD90" s="161"/>
    </row>
    <row r="91" spans="1:30" x14ac:dyDescent="0.4">
      <c r="A91" s="164"/>
      <c r="B91" s="161"/>
      <c r="C91" s="161"/>
      <c r="D91" s="161"/>
      <c r="E91" s="161"/>
      <c r="F91" s="161"/>
      <c r="G91" s="161"/>
      <c r="H91" s="161"/>
      <c r="I91" s="161"/>
      <c r="J91" s="161"/>
      <c r="K91" s="161"/>
      <c r="L91" s="161"/>
      <c r="M91" s="161"/>
      <c r="N91" s="161"/>
      <c r="O91" s="161"/>
      <c r="P91" s="161"/>
      <c r="Q91" s="161"/>
      <c r="R91" s="161"/>
      <c r="S91" s="161"/>
      <c r="T91" s="161"/>
      <c r="U91" s="161"/>
      <c r="V91" s="161"/>
      <c r="W91" s="161"/>
      <c r="X91" s="161"/>
      <c r="Y91" s="161"/>
      <c r="Z91" s="161"/>
      <c r="AA91" s="161"/>
      <c r="AB91" s="161"/>
      <c r="AC91" s="161"/>
      <c r="AD91" s="161"/>
    </row>
  </sheetData>
  <mergeCells count="6">
    <mergeCell ref="A38:AJ38"/>
    <mergeCell ref="A1:Z1"/>
    <mergeCell ref="A34:AJ34"/>
    <mergeCell ref="A35:AJ35"/>
    <mergeCell ref="A36:AJ36"/>
    <mergeCell ref="A37:AJ37"/>
  </mergeCells>
  <pageMargins left="0.25" right="0.25" top="0.56999999999999995" bottom="0.39" header="0.3" footer="0.3"/>
  <pageSetup scale="65" orientation="landscape"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
  <sheetViews>
    <sheetView zoomScale="85" zoomScaleNormal="85" workbookViewId="0">
      <selection activeCell="B5" sqref="B5"/>
    </sheetView>
  </sheetViews>
  <sheetFormatPr defaultRowHeight="15" x14ac:dyDescent="0.25"/>
  <cols>
    <col min="1" max="1" width="55.28515625" style="107" customWidth="1"/>
    <col min="2" max="3" width="19.85546875" style="107" customWidth="1"/>
    <col min="4" max="5" width="17.42578125" style="107" customWidth="1"/>
    <col min="6" max="6" width="16.42578125" style="107" customWidth="1"/>
    <col min="7" max="16384" width="9.140625" style="107"/>
  </cols>
  <sheetData>
    <row r="1" spans="1:7" ht="22.5" customHeight="1" x14ac:dyDescent="0.25">
      <c r="A1" s="347" t="s">
        <v>336</v>
      </c>
      <c r="B1" s="347"/>
      <c r="C1" s="347"/>
      <c r="D1" s="347"/>
      <c r="E1" s="347"/>
      <c r="F1" s="347"/>
    </row>
    <row r="2" spans="1:7" ht="22.5" customHeight="1" x14ac:dyDescent="0.3">
      <c r="A2" s="111" t="s">
        <v>335</v>
      </c>
      <c r="B2" s="281"/>
      <c r="C2" s="281"/>
      <c r="D2" s="281"/>
      <c r="E2" s="281"/>
      <c r="F2" s="281"/>
    </row>
    <row r="3" spans="1:7" ht="18.75" x14ac:dyDescent="0.25">
      <c r="A3" s="119" t="s">
        <v>122</v>
      </c>
      <c r="B3" s="118">
        <v>2011</v>
      </c>
      <c r="C3" s="118">
        <v>2012</v>
      </c>
      <c r="D3" s="118">
        <v>2013</v>
      </c>
      <c r="E3" s="118" t="s">
        <v>334</v>
      </c>
      <c r="F3" s="118">
        <v>2015</v>
      </c>
      <c r="G3" s="107" t="s">
        <v>111</v>
      </c>
    </row>
    <row r="4" spans="1:7" ht="17.25" x14ac:dyDescent="0.3">
      <c r="A4" s="117" t="s">
        <v>121</v>
      </c>
      <c r="B4" s="115">
        <v>121317883.59999999</v>
      </c>
      <c r="C4" s="115">
        <v>115404913</v>
      </c>
      <c r="D4" s="115">
        <v>95365193</v>
      </c>
      <c r="E4" s="116">
        <v>86071758</v>
      </c>
      <c r="F4" s="116">
        <v>90301871</v>
      </c>
      <c r="G4" s="121">
        <f>F4/SUM(F$4:F$10)</f>
        <v>0.34009710441148178</v>
      </c>
    </row>
    <row r="5" spans="1:7" ht="17.25" x14ac:dyDescent="0.3">
      <c r="A5" s="117" t="s">
        <v>120</v>
      </c>
      <c r="B5" s="115">
        <v>50870890</v>
      </c>
      <c r="C5" s="115">
        <v>73383217</v>
      </c>
      <c r="D5" s="115">
        <v>61857476</v>
      </c>
      <c r="E5" s="116">
        <v>78704753</v>
      </c>
      <c r="F5" s="116">
        <v>68227915</v>
      </c>
      <c r="G5" s="121">
        <f t="shared" ref="G5:G11" si="0">F5/SUM(F$4:F$10)</f>
        <v>0.25696163406772271</v>
      </c>
    </row>
    <row r="6" spans="1:7" ht="17.25" x14ac:dyDescent="0.3">
      <c r="A6" s="117" t="s">
        <v>119</v>
      </c>
      <c r="B6" s="115">
        <v>86884303.599999994</v>
      </c>
      <c r="C6" s="115">
        <v>85320690</v>
      </c>
      <c r="D6" s="115">
        <v>101607686</v>
      </c>
      <c r="E6" s="116">
        <v>61266093</v>
      </c>
      <c r="F6" s="116">
        <v>97966204</v>
      </c>
      <c r="G6" s="121">
        <f t="shared" si="0"/>
        <v>0.36896270189777708</v>
      </c>
    </row>
    <row r="7" spans="1:7" ht="17.25" x14ac:dyDescent="0.3">
      <c r="A7" s="117" t="s">
        <v>113</v>
      </c>
      <c r="B7" s="115">
        <v>3598371</v>
      </c>
      <c r="C7" s="115">
        <v>2367853</v>
      </c>
      <c r="D7" s="115">
        <v>589410</v>
      </c>
      <c r="E7" s="116">
        <v>989723</v>
      </c>
      <c r="F7" s="116">
        <v>938155</v>
      </c>
      <c r="G7" s="121">
        <f t="shared" si="0"/>
        <v>3.5333021946926625E-3</v>
      </c>
    </row>
    <row r="8" spans="1:7" ht="17.25" x14ac:dyDescent="0.3">
      <c r="A8" s="117" t="s">
        <v>118</v>
      </c>
      <c r="B8" s="115">
        <v>17984028</v>
      </c>
      <c r="C8" s="115">
        <v>11143660</v>
      </c>
      <c r="D8" s="115">
        <v>7215356</v>
      </c>
      <c r="E8" s="116">
        <v>8285323</v>
      </c>
      <c r="F8" s="116">
        <v>5345146</v>
      </c>
      <c r="G8" s="121">
        <f t="shared" si="0"/>
        <v>2.0131018960355917E-2</v>
      </c>
    </row>
    <row r="9" spans="1:7" ht="17.25" x14ac:dyDescent="0.3">
      <c r="A9" s="117" t="s">
        <v>117</v>
      </c>
      <c r="B9" s="115">
        <v>1610361</v>
      </c>
      <c r="C9" s="115">
        <v>1983288</v>
      </c>
      <c r="D9" s="115">
        <v>2042752</v>
      </c>
      <c r="E9" s="116">
        <v>1859249</v>
      </c>
      <c r="F9" s="116">
        <v>1975390</v>
      </c>
      <c r="G9" s="121">
        <f t="shared" si="0"/>
        <v>7.439761896886909E-3</v>
      </c>
    </row>
    <row r="10" spans="1:7" ht="17.25" x14ac:dyDescent="0.3">
      <c r="A10" s="117" t="s">
        <v>116</v>
      </c>
      <c r="B10" s="115">
        <v>622594</v>
      </c>
      <c r="C10" s="115">
        <v>883615</v>
      </c>
      <c r="D10" s="115">
        <v>524606</v>
      </c>
      <c r="E10" s="116">
        <v>494000</v>
      </c>
      <c r="F10" s="116">
        <v>763225</v>
      </c>
      <c r="G10" s="121">
        <f t="shared" si="0"/>
        <v>2.8744765710829309E-3</v>
      </c>
    </row>
    <row r="11" spans="1:7" ht="19.5" x14ac:dyDescent="0.3">
      <c r="A11" s="111" t="s">
        <v>115</v>
      </c>
      <c r="B11" s="115">
        <v>28326464</v>
      </c>
      <c r="C11" s="115">
        <v>15922536</v>
      </c>
      <c r="D11" s="114">
        <v>21899413</v>
      </c>
      <c r="E11" s="113">
        <v>31463211</v>
      </c>
      <c r="F11" s="113">
        <v>14032643</v>
      </c>
      <c r="G11" s="121">
        <f t="shared" si="0"/>
        <v>5.2850081606172356E-2</v>
      </c>
    </row>
    <row r="12" spans="1:7" ht="18" thickBot="1" x14ac:dyDescent="0.35">
      <c r="A12" s="111"/>
      <c r="B12" s="112">
        <f>SUM(B4:B11)</f>
        <v>311214895.19999999</v>
      </c>
      <c r="C12" s="112">
        <f>SUM(C4:C11)</f>
        <v>306409772</v>
      </c>
      <c r="D12" s="112">
        <f>SUM(D4:D11)</f>
        <v>291101892</v>
      </c>
      <c r="E12" s="112">
        <f>SUM(E4:E11)</f>
        <v>269134110</v>
      </c>
      <c r="F12" s="112">
        <f>SUM(F4:F11)</f>
        <v>279550549</v>
      </c>
    </row>
    <row r="13" spans="1:7" ht="18" thickTop="1" x14ac:dyDescent="0.3">
      <c r="A13" s="111"/>
      <c r="B13" s="111"/>
      <c r="C13" s="111"/>
      <c r="D13" s="111"/>
      <c r="E13" s="111"/>
      <c r="F13" s="110"/>
    </row>
    <row r="14" spans="1:7" ht="15.75" x14ac:dyDescent="0.25">
      <c r="A14" s="109" t="s">
        <v>2</v>
      </c>
      <c r="B14" s="109"/>
      <c r="C14" s="109"/>
    </row>
    <row r="15" spans="1:7" ht="20.25" customHeight="1" x14ac:dyDescent="0.25">
      <c r="A15" s="346" t="s">
        <v>114</v>
      </c>
      <c r="B15" s="346"/>
      <c r="C15" s="346"/>
      <c r="D15" s="346"/>
      <c r="E15" s="346"/>
      <c r="F15" s="346"/>
      <c r="G15" s="108"/>
    </row>
    <row r="16" spans="1:7" ht="48" customHeight="1" x14ac:dyDescent="0.25">
      <c r="A16" s="346" t="s">
        <v>337</v>
      </c>
      <c r="B16" s="346"/>
      <c r="C16" s="346"/>
      <c r="D16" s="346"/>
      <c r="E16" s="346"/>
      <c r="F16" s="346"/>
      <c r="G16" s="108"/>
    </row>
    <row r="17" spans="1:7" ht="21.75" customHeight="1" x14ac:dyDescent="0.25">
      <c r="A17" s="346" t="s">
        <v>300</v>
      </c>
      <c r="B17" s="346"/>
      <c r="C17" s="346"/>
      <c r="D17" s="346"/>
      <c r="E17" s="346"/>
      <c r="F17" s="346"/>
      <c r="G17" s="108"/>
    </row>
    <row r="19" spans="1:7" ht="15.75" x14ac:dyDescent="0.25">
      <c r="A19" s="120" t="s">
        <v>220</v>
      </c>
    </row>
  </sheetData>
  <mergeCells count="4">
    <mergeCell ref="A17:F17"/>
    <mergeCell ref="A15:F15"/>
    <mergeCell ref="A16:F16"/>
    <mergeCell ref="A1:F1"/>
  </mergeCells>
  <pageMargins left="0.7" right="0.7" top="0.75" bottom="0.75" header="0.3" footer="0.3"/>
  <pageSetup scale="95"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5"/>
  <sheetViews>
    <sheetView zoomScaleNormal="100" workbookViewId="0">
      <selection activeCell="A75" sqref="A75"/>
    </sheetView>
  </sheetViews>
  <sheetFormatPr defaultRowHeight="16.5" x14ac:dyDescent="0.3"/>
  <cols>
    <col min="1" max="1" width="12.42578125" style="137" bestFit="1" customWidth="1"/>
    <col min="2" max="2" width="66.140625" style="136" customWidth="1"/>
    <col min="3" max="3" width="13.7109375" style="135" hidden="1" customWidth="1"/>
    <col min="4" max="4" width="13.7109375" style="135" customWidth="1"/>
    <col min="5" max="6" width="13.7109375" style="135" bestFit="1" customWidth="1"/>
    <col min="7" max="10" width="13.7109375" style="134" bestFit="1" customWidth="1"/>
    <col min="11" max="16384" width="9.140625" style="134"/>
  </cols>
  <sheetData>
    <row r="1" spans="1:10" ht="27.75" customHeight="1" x14ac:dyDescent="0.3">
      <c r="A1" s="348" t="s">
        <v>338</v>
      </c>
      <c r="B1" s="348"/>
      <c r="C1" s="348"/>
      <c r="D1" s="348"/>
      <c r="E1" s="348"/>
      <c r="F1" s="348"/>
      <c r="G1" s="348"/>
      <c r="H1" s="348"/>
      <c r="I1" s="348"/>
      <c r="J1" s="348"/>
    </row>
    <row r="2" spans="1:10" s="150" customFormat="1" ht="32.25" customHeight="1" x14ac:dyDescent="0.3">
      <c r="A2" s="152" t="s">
        <v>185</v>
      </c>
      <c r="B2" s="152" t="s">
        <v>184</v>
      </c>
      <c r="C2" s="151">
        <v>2007</v>
      </c>
      <c r="D2" s="151">
        <v>2009</v>
      </c>
      <c r="E2" s="151">
        <v>2010</v>
      </c>
      <c r="F2" s="151">
        <v>2011</v>
      </c>
      <c r="G2" s="151">
        <v>2012</v>
      </c>
      <c r="H2" s="151">
        <v>2013</v>
      </c>
      <c r="I2" s="151" t="s">
        <v>339</v>
      </c>
      <c r="J2" s="151">
        <v>2015</v>
      </c>
    </row>
    <row r="3" spans="1:10" x14ac:dyDescent="0.3">
      <c r="A3" s="137" t="s">
        <v>183</v>
      </c>
      <c r="B3" s="136" t="s">
        <v>181</v>
      </c>
      <c r="C3" s="142">
        <v>11152430</v>
      </c>
      <c r="D3" s="135">
        <v>15428883</v>
      </c>
      <c r="E3" s="135">
        <v>18886192</v>
      </c>
      <c r="F3" s="135">
        <v>16437276</v>
      </c>
      <c r="G3" s="135">
        <v>15281324</v>
      </c>
      <c r="H3" s="135">
        <v>16789765.34</v>
      </c>
      <c r="I3" s="135">
        <v>18302893.870000001</v>
      </c>
      <c r="J3" s="135">
        <v>18662085.170000002</v>
      </c>
    </row>
    <row r="4" spans="1:10" x14ac:dyDescent="0.3">
      <c r="B4" s="136" t="s">
        <v>182</v>
      </c>
      <c r="C4" s="142">
        <v>9179793.0199999977</v>
      </c>
      <c r="D4" s="135">
        <v>8959830.959999999</v>
      </c>
      <c r="E4" s="135">
        <v>8214596</v>
      </c>
      <c r="F4" s="135">
        <v>10011126</v>
      </c>
      <c r="G4" s="135">
        <v>10226671.5</v>
      </c>
      <c r="H4" s="135">
        <v>7294105.1900000004</v>
      </c>
      <c r="I4" s="135">
        <v>6823152.6100000003</v>
      </c>
      <c r="J4" s="135">
        <v>7869433</v>
      </c>
    </row>
    <row r="5" spans="1:10" x14ac:dyDescent="0.3">
      <c r="B5" s="136" t="s">
        <v>180</v>
      </c>
      <c r="C5" s="142">
        <v>2880400.38</v>
      </c>
      <c r="D5" s="135">
        <v>3079230.87</v>
      </c>
      <c r="E5" s="135">
        <v>2640768</v>
      </c>
      <c r="F5" s="135">
        <v>2842702</v>
      </c>
      <c r="G5" s="135">
        <v>2472045.7200000002</v>
      </c>
      <c r="H5" s="135">
        <v>2845423.81</v>
      </c>
      <c r="I5" s="135">
        <v>3425748.4</v>
      </c>
      <c r="J5" s="135">
        <v>2718120.18</v>
      </c>
    </row>
    <row r="6" spans="1:10" x14ac:dyDescent="0.3">
      <c r="B6" s="136" t="s">
        <v>175</v>
      </c>
      <c r="C6" s="142">
        <v>1256473.52</v>
      </c>
      <c r="D6" s="135">
        <v>1835707.99</v>
      </c>
      <c r="E6" s="135">
        <v>1760653</v>
      </c>
      <c r="F6" s="135">
        <v>2385971</v>
      </c>
      <c r="G6" s="135">
        <v>3135563.61</v>
      </c>
      <c r="H6" s="135">
        <v>2209566.7000000002</v>
      </c>
      <c r="I6" s="135">
        <v>1704163.07</v>
      </c>
      <c r="J6" s="135">
        <v>1705065.54</v>
      </c>
    </row>
    <row r="7" spans="1:10" x14ac:dyDescent="0.3">
      <c r="B7" s="136" t="s">
        <v>179</v>
      </c>
      <c r="C7" s="142">
        <v>279720.64</v>
      </c>
      <c r="D7" s="135">
        <v>202092.42</v>
      </c>
      <c r="E7" s="135">
        <v>180104</v>
      </c>
      <c r="F7" s="135">
        <v>160153</v>
      </c>
      <c r="G7" s="135">
        <v>237485.58</v>
      </c>
      <c r="H7" s="135">
        <v>181861.7</v>
      </c>
      <c r="I7" s="135">
        <v>312773.18</v>
      </c>
      <c r="J7" s="135">
        <v>714662.68</v>
      </c>
    </row>
    <row r="8" spans="1:10" x14ac:dyDescent="0.3">
      <c r="B8" s="136" t="s">
        <v>177</v>
      </c>
      <c r="C8" s="142">
        <v>1165186</v>
      </c>
      <c r="D8" s="135">
        <v>1769676.3</v>
      </c>
      <c r="E8" s="135">
        <v>1476028</v>
      </c>
      <c r="F8" s="135">
        <v>750143</v>
      </c>
      <c r="G8" s="135">
        <v>573644.63</v>
      </c>
      <c r="H8" s="135">
        <v>381426.58</v>
      </c>
      <c r="I8" s="135">
        <v>379050.12</v>
      </c>
      <c r="J8" s="135">
        <v>625655.61</v>
      </c>
    </row>
    <row r="9" spans="1:10" x14ac:dyDescent="0.3">
      <c r="B9" s="136" t="s">
        <v>176</v>
      </c>
      <c r="C9" s="142">
        <v>728324.19</v>
      </c>
      <c r="D9" s="135">
        <v>3668543.08</v>
      </c>
      <c r="E9" s="135">
        <v>1649120</v>
      </c>
      <c r="F9" s="135">
        <v>1124508</v>
      </c>
      <c r="G9" s="135">
        <v>851567.22</v>
      </c>
      <c r="H9" s="135">
        <v>819257.58</v>
      </c>
      <c r="I9" s="135">
        <v>813991.96</v>
      </c>
      <c r="J9" s="135">
        <v>309565.11</v>
      </c>
    </row>
    <row r="10" spans="1:10" x14ac:dyDescent="0.3">
      <c r="B10" s="136" t="s">
        <v>178</v>
      </c>
      <c r="C10" s="142">
        <v>1519667.06</v>
      </c>
      <c r="D10" s="135">
        <v>235611.62</v>
      </c>
      <c r="E10" s="135">
        <v>205064</v>
      </c>
      <c r="F10" s="135">
        <v>358523</v>
      </c>
      <c r="G10" s="135">
        <v>358213.68</v>
      </c>
      <c r="H10" s="135">
        <v>604601.54</v>
      </c>
      <c r="I10" s="135">
        <v>171313.17</v>
      </c>
      <c r="J10" s="135">
        <v>309498.65000000002</v>
      </c>
    </row>
    <row r="11" spans="1:10" x14ac:dyDescent="0.3">
      <c r="B11" s="136" t="s">
        <v>136</v>
      </c>
      <c r="C11" s="142">
        <v>403411</v>
      </c>
      <c r="D11" s="135">
        <v>434000</v>
      </c>
      <c r="E11" s="135">
        <v>444850</v>
      </c>
      <c r="F11" s="135">
        <v>904925</v>
      </c>
      <c r="G11" s="135"/>
      <c r="H11" s="135">
        <v>178002</v>
      </c>
      <c r="I11" s="135">
        <v>50000</v>
      </c>
      <c r="J11" s="135">
        <v>50000</v>
      </c>
    </row>
    <row r="12" spans="1:10" x14ac:dyDescent="0.3">
      <c r="A12" s="349" t="s">
        <v>174</v>
      </c>
      <c r="B12" s="350"/>
      <c r="C12" s="140">
        <f t="shared" ref="C12:J12" si="0">SUM(C3:C11)</f>
        <v>28565405.809999995</v>
      </c>
      <c r="D12" s="140">
        <f t="shared" si="0"/>
        <v>35613576.240000002</v>
      </c>
      <c r="E12" s="140">
        <f t="shared" si="0"/>
        <v>35457375</v>
      </c>
      <c r="F12" s="140">
        <f t="shared" si="0"/>
        <v>34975327</v>
      </c>
      <c r="G12" s="140">
        <f t="shared" si="0"/>
        <v>33136515.939999994</v>
      </c>
      <c r="H12" s="139">
        <f t="shared" si="0"/>
        <v>31304010.439999994</v>
      </c>
      <c r="I12" s="139">
        <f t="shared" si="0"/>
        <v>31983086.380000003</v>
      </c>
      <c r="J12" s="139">
        <f t="shared" si="0"/>
        <v>32964085.939999998</v>
      </c>
    </row>
    <row r="13" spans="1:10" x14ac:dyDescent="0.3">
      <c r="C13" s="142"/>
      <c r="G13" s="135"/>
      <c r="H13" s="135"/>
      <c r="I13" s="135"/>
      <c r="J13" s="135"/>
    </row>
    <row r="14" spans="1:10" x14ac:dyDescent="0.3">
      <c r="A14" s="137" t="s">
        <v>122</v>
      </c>
      <c r="B14" s="136" t="s">
        <v>173</v>
      </c>
      <c r="C14" s="142">
        <v>11114130.18</v>
      </c>
      <c r="D14" s="135">
        <v>10170388.799999999</v>
      </c>
      <c r="E14" s="135">
        <v>13269950</v>
      </c>
      <c r="F14" s="135">
        <v>10238326</v>
      </c>
      <c r="G14" s="135">
        <v>15805508.949999999</v>
      </c>
      <c r="H14" s="135">
        <v>13248074.52</v>
      </c>
      <c r="I14" s="135">
        <v>14244565.92</v>
      </c>
      <c r="J14" s="135">
        <v>14416087.09</v>
      </c>
    </row>
    <row r="15" spans="1:10" x14ac:dyDescent="0.3">
      <c r="B15" s="136" t="s">
        <v>172</v>
      </c>
      <c r="C15" s="142"/>
      <c r="G15" s="135">
        <v>59516.38</v>
      </c>
      <c r="H15" s="135">
        <v>76366.52</v>
      </c>
      <c r="I15" s="135">
        <v>112610.87</v>
      </c>
      <c r="J15" s="135">
        <v>88522.53</v>
      </c>
    </row>
    <row r="16" spans="1:10" x14ac:dyDescent="0.3">
      <c r="B16" s="149" t="s">
        <v>171</v>
      </c>
      <c r="C16" s="148">
        <f t="shared" ref="C16:J16" si="1">SUM(C14:C15)</f>
        <v>11114130.18</v>
      </c>
      <c r="D16" s="148">
        <f t="shared" si="1"/>
        <v>10170388.799999999</v>
      </c>
      <c r="E16" s="148">
        <f t="shared" si="1"/>
        <v>13269950</v>
      </c>
      <c r="F16" s="148">
        <f t="shared" si="1"/>
        <v>10238326</v>
      </c>
      <c r="G16" s="148">
        <f t="shared" si="1"/>
        <v>15865025.33</v>
      </c>
      <c r="H16" s="148">
        <f t="shared" si="1"/>
        <v>13324441.039999999</v>
      </c>
      <c r="I16" s="148">
        <f t="shared" si="1"/>
        <v>14357176.789999999</v>
      </c>
      <c r="J16" s="148">
        <f t="shared" si="1"/>
        <v>14504609.619999999</v>
      </c>
    </row>
    <row r="17" spans="1:10" ht="7.5" customHeight="1" x14ac:dyDescent="0.3">
      <c r="C17" s="142"/>
      <c r="G17" s="135"/>
      <c r="H17" s="135"/>
      <c r="I17" s="135"/>
      <c r="J17" s="135"/>
    </row>
    <row r="18" spans="1:10" x14ac:dyDescent="0.3">
      <c r="B18" s="136" t="s">
        <v>170</v>
      </c>
      <c r="C18" s="142">
        <v>7139046.5899999933</v>
      </c>
      <c r="D18" s="135">
        <v>8429206.9700000007</v>
      </c>
      <c r="E18" s="135">
        <v>9174578</v>
      </c>
      <c r="F18" s="135">
        <v>10847630</v>
      </c>
      <c r="G18" s="135">
        <v>17836560.809999999</v>
      </c>
      <c r="H18" s="135">
        <v>18281035.739999998</v>
      </c>
      <c r="I18" s="135">
        <v>13726829.310000001</v>
      </c>
      <c r="J18" s="135">
        <v>15455053.789999999</v>
      </c>
    </row>
    <row r="19" spans="1:10" x14ac:dyDescent="0.3">
      <c r="B19" s="136" t="s">
        <v>169</v>
      </c>
      <c r="C19" s="142">
        <v>91398.37</v>
      </c>
      <c r="D19" s="135">
        <v>91275.06</v>
      </c>
      <c r="E19" s="135">
        <v>66967</v>
      </c>
      <c r="G19" s="135"/>
      <c r="H19" s="135"/>
      <c r="I19" s="135"/>
      <c r="J19" s="135"/>
    </row>
    <row r="20" spans="1:10" x14ac:dyDescent="0.3">
      <c r="B20" s="136" t="s">
        <v>168</v>
      </c>
      <c r="C20" s="142"/>
      <c r="D20" s="135">
        <v>923271.99</v>
      </c>
      <c r="E20" s="135">
        <v>1397773</v>
      </c>
      <c r="F20" s="135">
        <v>2551533</v>
      </c>
      <c r="G20" s="135">
        <v>2487432.84</v>
      </c>
      <c r="H20" s="135">
        <v>2905499.55</v>
      </c>
      <c r="I20" s="135">
        <v>1368456.31</v>
      </c>
      <c r="J20" s="135">
        <v>2742180.2</v>
      </c>
    </row>
    <row r="21" spans="1:10" x14ac:dyDescent="0.3">
      <c r="B21" s="149" t="s">
        <v>167</v>
      </c>
      <c r="C21" s="148">
        <f t="shared" ref="C21:J21" si="2">SUM(C18:C20)</f>
        <v>7230444.9599999934</v>
      </c>
      <c r="D21" s="148">
        <f t="shared" si="2"/>
        <v>9443754.0200000014</v>
      </c>
      <c r="E21" s="148">
        <f t="shared" si="2"/>
        <v>10639318</v>
      </c>
      <c r="F21" s="148">
        <f t="shared" si="2"/>
        <v>13399163</v>
      </c>
      <c r="G21" s="148">
        <f t="shared" si="2"/>
        <v>20323993.649999999</v>
      </c>
      <c r="H21" s="148">
        <f t="shared" si="2"/>
        <v>21186535.289999999</v>
      </c>
      <c r="I21" s="148">
        <f t="shared" si="2"/>
        <v>15095285.620000001</v>
      </c>
      <c r="J21" s="148">
        <f t="shared" si="2"/>
        <v>18197233.989999998</v>
      </c>
    </row>
    <row r="22" spans="1:10" ht="6" customHeight="1" x14ac:dyDescent="0.3">
      <c r="C22" s="142"/>
      <c r="G22" s="135"/>
      <c r="H22" s="135"/>
      <c r="I22" s="135"/>
      <c r="J22" s="135"/>
    </row>
    <row r="23" spans="1:10" x14ac:dyDescent="0.3">
      <c r="B23" s="136" t="s">
        <v>166</v>
      </c>
      <c r="C23" s="142">
        <v>6615256.2299999977</v>
      </c>
      <c r="D23" s="135">
        <v>6134349.6300000008</v>
      </c>
      <c r="E23" s="135">
        <v>7712743</v>
      </c>
      <c r="F23" s="135">
        <v>9148722</v>
      </c>
      <c r="G23" s="135">
        <v>11855753.15</v>
      </c>
      <c r="H23" s="135">
        <v>10691474.27</v>
      </c>
      <c r="I23" s="135">
        <v>12164790.199999999</v>
      </c>
      <c r="J23" s="135">
        <v>11894739.43</v>
      </c>
    </row>
    <row r="24" spans="1:10" x14ac:dyDescent="0.3">
      <c r="B24" s="136" t="s">
        <v>165</v>
      </c>
      <c r="C24" s="142">
        <v>90223.01</v>
      </c>
      <c r="D24" s="135">
        <v>150323.82999999999</v>
      </c>
      <c r="E24" s="135">
        <v>181562</v>
      </c>
      <c r="F24" s="135">
        <v>43689</v>
      </c>
      <c r="G24" s="135"/>
      <c r="H24" s="135"/>
      <c r="I24" s="135"/>
      <c r="J24" s="135"/>
    </row>
    <row r="25" spans="1:10" x14ac:dyDescent="0.3">
      <c r="B25" s="149" t="s">
        <v>164</v>
      </c>
      <c r="C25" s="148">
        <f t="shared" ref="C25:J25" si="3">SUM(C23:C24)</f>
        <v>6705479.2399999974</v>
      </c>
      <c r="D25" s="148">
        <f t="shared" si="3"/>
        <v>6284673.4600000009</v>
      </c>
      <c r="E25" s="148">
        <f t="shared" si="3"/>
        <v>7894305</v>
      </c>
      <c r="F25" s="148">
        <f t="shared" si="3"/>
        <v>9192411</v>
      </c>
      <c r="G25" s="148">
        <f t="shared" si="3"/>
        <v>11855753.15</v>
      </c>
      <c r="H25" s="148">
        <f t="shared" si="3"/>
        <v>10691474.27</v>
      </c>
      <c r="I25" s="148">
        <f t="shared" si="3"/>
        <v>12164790.199999999</v>
      </c>
      <c r="J25" s="148">
        <f t="shared" si="3"/>
        <v>11894739.43</v>
      </c>
    </row>
    <row r="26" spans="1:10" ht="6.75" customHeight="1" x14ac:dyDescent="0.3">
      <c r="C26" s="142"/>
      <c r="G26" s="135"/>
      <c r="H26" s="135"/>
      <c r="I26" s="135"/>
      <c r="J26" s="135"/>
    </row>
    <row r="27" spans="1:10" x14ac:dyDescent="0.3">
      <c r="B27" s="136" t="s">
        <v>163</v>
      </c>
      <c r="C27" s="142">
        <v>2234653.27</v>
      </c>
      <c r="D27" s="135">
        <v>2829532.73</v>
      </c>
      <c r="E27" s="135">
        <v>2913118</v>
      </c>
      <c r="F27" s="135">
        <v>2414914</v>
      </c>
      <c r="G27" s="135">
        <v>2382531.36</v>
      </c>
      <c r="H27" s="135">
        <v>2777167.37</v>
      </c>
      <c r="I27" s="135">
        <v>3063650.19</v>
      </c>
      <c r="J27" s="135">
        <v>3051536.75</v>
      </c>
    </row>
    <row r="28" spans="1:10" x14ac:dyDescent="0.3">
      <c r="B28" s="149" t="s">
        <v>162</v>
      </c>
      <c r="C28" s="148">
        <f t="shared" ref="C28:J28" si="4">SUM(C27:C27)</f>
        <v>2234653.27</v>
      </c>
      <c r="D28" s="148">
        <f t="shared" si="4"/>
        <v>2829532.73</v>
      </c>
      <c r="E28" s="148">
        <f t="shared" si="4"/>
        <v>2913118</v>
      </c>
      <c r="F28" s="148">
        <f t="shared" si="4"/>
        <v>2414914</v>
      </c>
      <c r="G28" s="148">
        <f t="shared" si="4"/>
        <v>2382531.36</v>
      </c>
      <c r="H28" s="148">
        <f t="shared" si="4"/>
        <v>2777167.37</v>
      </c>
      <c r="I28" s="148">
        <f t="shared" si="4"/>
        <v>3063650.19</v>
      </c>
      <c r="J28" s="148">
        <f t="shared" si="4"/>
        <v>3051536.75</v>
      </c>
    </row>
    <row r="29" spans="1:10" ht="18" customHeight="1" x14ac:dyDescent="0.3">
      <c r="A29" s="351" t="s">
        <v>161</v>
      </c>
      <c r="B29" s="352"/>
      <c r="C29" s="140">
        <f t="shared" ref="C29:J29" si="5">SUM(C28,C25,C21,C16)</f>
        <v>27284707.649999991</v>
      </c>
      <c r="D29" s="140">
        <f t="shared" si="5"/>
        <v>28728349.009999998</v>
      </c>
      <c r="E29" s="140">
        <f t="shared" si="5"/>
        <v>34716691</v>
      </c>
      <c r="F29" s="140">
        <f t="shared" si="5"/>
        <v>35244814</v>
      </c>
      <c r="G29" s="140">
        <f t="shared" si="5"/>
        <v>50427303.489999995</v>
      </c>
      <c r="H29" s="139">
        <f t="shared" si="5"/>
        <v>47979617.969999999</v>
      </c>
      <c r="I29" s="139">
        <f t="shared" si="5"/>
        <v>44680902.799999997</v>
      </c>
      <c r="J29" s="139">
        <f t="shared" si="5"/>
        <v>47648119.789999999</v>
      </c>
    </row>
    <row r="30" spans="1:10" x14ac:dyDescent="0.3">
      <c r="B30" s="147"/>
      <c r="C30" s="142"/>
      <c r="G30" s="135"/>
      <c r="H30" s="135"/>
      <c r="I30" s="135"/>
      <c r="J30" s="135"/>
    </row>
    <row r="31" spans="1:10" x14ac:dyDescent="0.3">
      <c r="A31" s="137" t="s">
        <v>160</v>
      </c>
      <c r="B31" s="136" t="s">
        <v>141</v>
      </c>
      <c r="C31" s="142">
        <v>10974056.929999998</v>
      </c>
      <c r="D31" s="135">
        <v>17438231.43</v>
      </c>
      <c r="E31" s="135">
        <v>24319364</v>
      </c>
      <c r="F31" s="135">
        <v>32944242</v>
      </c>
      <c r="G31" s="135">
        <v>25813515.890000001</v>
      </c>
      <c r="H31" s="135">
        <v>25447028.68</v>
      </c>
      <c r="I31" s="135">
        <v>23930423.989999998</v>
      </c>
      <c r="J31" s="135">
        <v>27481990.550000001</v>
      </c>
    </row>
    <row r="32" spans="1:10" x14ac:dyDescent="0.3">
      <c r="B32" s="136" t="s">
        <v>149</v>
      </c>
      <c r="C32" s="142">
        <v>11959023.269999998</v>
      </c>
      <c r="D32" s="135">
        <v>12037026.67</v>
      </c>
      <c r="E32" s="135">
        <v>12664313</v>
      </c>
      <c r="F32" s="135">
        <v>15349520</v>
      </c>
      <c r="G32" s="135">
        <v>16073605.48</v>
      </c>
      <c r="H32" s="135">
        <v>15800876.02</v>
      </c>
      <c r="I32" s="135">
        <v>15294864.880000001</v>
      </c>
      <c r="J32" s="135">
        <v>16713068.199999999</v>
      </c>
    </row>
    <row r="33" spans="2:10" x14ac:dyDescent="0.3">
      <c r="B33" s="136" t="s">
        <v>156</v>
      </c>
      <c r="C33" s="142">
        <v>6570667</v>
      </c>
      <c r="D33" s="135">
        <v>10594008.399999999</v>
      </c>
      <c r="E33" s="135">
        <v>10278445</v>
      </c>
      <c r="F33" s="135">
        <v>16189398</v>
      </c>
      <c r="G33" s="135">
        <v>21993515.789999999</v>
      </c>
      <c r="H33" s="135">
        <v>16872697.670000002</v>
      </c>
      <c r="I33" s="135">
        <v>15116518.9</v>
      </c>
      <c r="J33" s="135">
        <v>14293923.970000001</v>
      </c>
    </row>
    <row r="34" spans="2:10" x14ac:dyDescent="0.3">
      <c r="B34" s="136" t="s">
        <v>153</v>
      </c>
      <c r="C34" s="142">
        <v>5441199.1399999997</v>
      </c>
      <c r="D34" s="135">
        <v>6142649.6599999983</v>
      </c>
      <c r="E34" s="135">
        <v>6078270</v>
      </c>
      <c r="F34" s="135">
        <v>6859314</v>
      </c>
      <c r="G34" s="135">
        <v>7223658.5800000001</v>
      </c>
      <c r="H34" s="135">
        <v>11203329.99</v>
      </c>
      <c r="I34" s="135">
        <v>5691055.3700000001</v>
      </c>
      <c r="J34" s="135">
        <v>12065436.449999999</v>
      </c>
    </row>
    <row r="35" spans="2:10" x14ac:dyDescent="0.3">
      <c r="B35" s="136" t="s">
        <v>150</v>
      </c>
      <c r="C35" s="142">
        <v>5491017</v>
      </c>
      <c r="D35" s="135">
        <v>6541035</v>
      </c>
      <c r="E35" s="135">
        <v>6938439</v>
      </c>
      <c r="F35" s="135">
        <v>8537716</v>
      </c>
      <c r="G35" s="135">
        <v>12321474</v>
      </c>
      <c r="H35" s="135">
        <v>15094787.6</v>
      </c>
      <c r="I35" s="135">
        <v>21941730.670000002</v>
      </c>
      <c r="J35" s="135">
        <v>11586883.73</v>
      </c>
    </row>
    <row r="36" spans="2:10" x14ac:dyDescent="0.3">
      <c r="B36" s="136" t="s">
        <v>144</v>
      </c>
      <c r="C36" s="142">
        <v>5421899.2400000012</v>
      </c>
      <c r="D36" s="135">
        <v>6593549.7200000016</v>
      </c>
      <c r="E36" s="135">
        <v>8881642</v>
      </c>
      <c r="F36" s="135">
        <v>11365123</v>
      </c>
      <c r="G36" s="135">
        <v>9951477.0299999993</v>
      </c>
      <c r="H36" s="135">
        <v>12122356.76</v>
      </c>
      <c r="I36" s="135">
        <v>12088601.689999999</v>
      </c>
      <c r="J36" s="135">
        <v>11248947.369999999</v>
      </c>
    </row>
    <row r="37" spans="2:10" x14ac:dyDescent="0.3">
      <c r="B37" s="136" t="s">
        <v>157</v>
      </c>
      <c r="C37" s="142">
        <v>1005653.24</v>
      </c>
      <c r="D37" s="135">
        <v>4329842.21</v>
      </c>
      <c r="E37" s="135">
        <v>6034143</v>
      </c>
      <c r="F37" s="135">
        <v>7660904</v>
      </c>
      <c r="G37" s="135">
        <v>8747388.2599999998</v>
      </c>
      <c r="H37" s="135">
        <v>7939587.2699999996</v>
      </c>
      <c r="I37" s="135">
        <v>8553076.3699999992</v>
      </c>
      <c r="J37" s="135">
        <v>9041925.8399999999</v>
      </c>
    </row>
    <row r="38" spans="2:10" x14ac:dyDescent="0.3">
      <c r="B38" s="136" t="s">
        <v>147</v>
      </c>
      <c r="C38" s="142">
        <v>1114873.6399999999</v>
      </c>
      <c r="D38" s="135">
        <v>1579828.93</v>
      </c>
      <c r="E38" s="135">
        <v>2438482</v>
      </c>
      <c r="F38" s="135">
        <v>2830660</v>
      </c>
      <c r="G38" s="135">
        <v>2837601.3</v>
      </c>
      <c r="H38" s="135">
        <v>4009231.03</v>
      </c>
      <c r="I38" s="135">
        <v>3551517.74</v>
      </c>
      <c r="J38" s="135">
        <v>3477187.41</v>
      </c>
    </row>
    <row r="39" spans="2:10" x14ac:dyDescent="0.3">
      <c r="B39" s="136" t="s">
        <v>151</v>
      </c>
      <c r="C39" s="142">
        <v>1752833.81</v>
      </c>
      <c r="D39" s="135">
        <v>1790851.57</v>
      </c>
      <c r="E39" s="135">
        <v>1928048</v>
      </c>
      <c r="F39" s="135">
        <v>2066331</v>
      </c>
      <c r="G39" s="135">
        <v>2575344.41</v>
      </c>
      <c r="H39" s="135">
        <v>2709447.93</v>
      </c>
      <c r="I39" s="135">
        <v>2962457.34</v>
      </c>
      <c r="J39" s="135">
        <v>3133721.78</v>
      </c>
    </row>
    <row r="40" spans="2:10" x14ac:dyDescent="0.3">
      <c r="B40" s="136" t="s">
        <v>145</v>
      </c>
      <c r="C40" s="142">
        <v>2420625</v>
      </c>
      <c r="D40" s="135">
        <v>2744980.75</v>
      </c>
      <c r="E40" s="135">
        <v>2761856</v>
      </c>
      <c r="F40" s="135">
        <v>2803647</v>
      </c>
      <c r="G40" s="135">
        <v>2932795.66</v>
      </c>
      <c r="H40" s="135">
        <v>2709869.99</v>
      </c>
      <c r="I40" s="135">
        <v>3314938.77</v>
      </c>
      <c r="J40" s="135">
        <v>2989703.16</v>
      </c>
    </row>
    <row r="41" spans="2:10" x14ac:dyDescent="0.3">
      <c r="B41" s="136" t="s">
        <v>158</v>
      </c>
      <c r="C41" s="142">
        <v>2148587.04</v>
      </c>
      <c r="D41" s="135">
        <v>2552550.41</v>
      </c>
      <c r="E41" s="135">
        <v>2444908</v>
      </c>
      <c r="F41" s="135">
        <v>2340704</v>
      </c>
      <c r="G41" s="135">
        <v>2668551.16</v>
      </c>
      <c r="H41" s="135">
        <v>2714055.36</v>
      </c>
      <c r="I41" s="135">
        <v>2606885.94</v>
      </c>
      <c r="J41" s="135">
        <v>2686195.65</v>
      </c>
    </row>
    <row r="42" spans="2:10" x14ac:dyDescent="0.3">
      <c r="B42" s="136" t="s">
        <v>146</v>
      </c>
      <c r="C42" s="142">
        <v>742121</v>
      </c>
      <c r="D42" s="135">
        <v>790837</v>
      </c>
      <c r="E42" s="135">
        <v>749767</v>
      </c>
      <c r="F42" s="135">
        <v>841382</v>
      </c>
      <c r="G42" s="135">
        <v>1147875</v>
      </c>
      <c r="H42" s="135">
        <v>694692.43</v>
      </c>
      <c r="I42" s="135">
        <v>626509.31000000006</v>
      </c>
      <c r="J42" s="135">
        <v>1086909.6599999999</v>
      </c>
    </row>
    <row r="43" spans="2:10" x14ac:dyDescent="0.3">
      <c r="B43" s="136" t="s">
        <v>159</v>
      </c>
      <c r="C43" s="142">
        <v>733424.01</v>
      </c>
      <c r="D43" s="135">
        <v>636144.29</v>
      </c>
      <c r="E43" s="135">
        <v>716460</v>
      </c>
      <c r="F43" s="135">
        <v>658775</v>
      </c>
      <c r="G43" s="135">
        <v>831696.91</v>
      </c>
      <c r="H43" s="135">
        <v>610971.79</v>
      </c>
      <c r="I43" s="135">
        <v>761026.25</v>
      </c>
      <c r="J43" s="135">
        <v>1081654.73</v>
      </c>
    </row>
    <row r="44" spans="2:10" x14ac:dyDescent="0.3">
      <c r="B44" s="136" t="s">
        <v>148</v>
      </c>
      <c r="C44" s="142">
        <v>39626.519999999997</v>
      </c>
      <c r="D44" s="135">
        <v>483878.49</v>
      </c>
      <c r="E44" s="135">
        <v>560467</v>
      </c>
      <c r="F44" s="135">
        <v>430107</v>
      </c>
      <c r="G44" s="135">
        <v>453174.96</v>
      </c>
      <c r="H44" s="135">
        <v>755838.51</v>
      </c>
      <c r="I44" s="135">
        <v>664291.94999999995</v>
      </c>
      <c r="J44" s="135">
        <v>684144.2</v>
      </c>
    </row>
    <row r="45" spans="2:10" x14ac:dyDescent="0.3">
      <c r="B45" s="136" t="s">
        <v>152</v>
      </c>
      <c r="C45" s="142"/>
      <c r="F45" s="135">
        <v>34325</v>
      </c>
      <c r="G45" s="135">
        <v>118229.05</v>
      </c>
      <c r="H45" s="135">
        <v>364936.65</v>
      </c>
      <c r="I45" s="135">
        <v>453801.49</v>
      </c>
      <c r="J45" s="135">
        <v>633054.71999999997</v>
      </c>
    </row>
    <row r="46" spans="2:10" x14ac:dyDescent="0.3">
      <c r="B46" s="136" t="s">
        <v>143</v>
      </c>
      <c r="C46" s="142"/>
      <c r="D46" s="135">
        <v>251326.72</v>
      </c>
      <c r="E46" s="135">
        <v>516803</v>
      </c>
      <c r="F46" s="135">
        <v>427731</v>
      </c>
      <c r="G46" s="135">
        <v>403540.21</v>
      </c>
      <c r="H46" s="135">
        <v>389914</v>
      </c>
      <c r="I46" s="135">
        <v>448433.02</v>
      </c>
      <c r="J46" s="135">
        <v>542524.98</v>
      </c>
    </row>
    <row r="47" spans="2:10" ht="16.5" customHeight="1" x14ac:dyDescent="0.3">
      <c r="B47" s="136" t="s">
        <v>142</v>
      </c>
      <c r="C47" s="142"/>
      <c r="D47" s="135">
        <v>145822.15</v>
      </c>
      <c r="E47" s="135">
        <v>131067</v>
      </c>
      <c r="F47" s="135">
        <v>148610</v>
      </c>
      <c r="G47" s="135">
        <v>162735.01</v>
      </c>
      <c r="H47" s="135">
        <v>206529.12</v>
      </c>
      <c r="I47" s="135">
        <v>340149.56</v>
      </c>
      <c r="J47" s="135">
        <v>393094.87</v>
      </c>
    </row>
    <row r="48" spans="2:10" ht="16.5" customHeight="1" x14ac:dyDescent="0.3">
      <c r="B48" s="136" t="s">
        <v>154</v>
      </c>
      <c r="C48" s="142"/>
      <c r="G48" s="135"/>
      <c r="H48" s="135">
        <v>68133.8</v>
      </c>
      <c r="I48" s="135">
        <v>52779.89</v>
      </c>
      <c r="J48" s="135">
        <v>140868.88</v>
      </c>
    </row>
    <row r="49" spans="1:10" x14ac:dyDescent="0.3">
      <c r="B49" s="136" t="s">
        <v>155</v>
      </c>
      <c r="C49" s="142"/>
      <c r="E49" s="135">
        <v>93475</v>
      </c>
      <c r="F49" s="135">
        <v>124703</v>
      </c>
      <c r="G49" s="135">
        <v>158296.26999999999</v>
      </c>
      <c r="H49" s="135">
        <v>110571.35</v>
      </c>
      <c r="I49" s="135">
        <v>140397.85999999999</v>
      </c>
      <c r="J49" s="135">
        <v>134869.24</v>
      </c>
    </row>
    <row r="50" spans="1:10" x14ac:dyDescent="0.3">
      <c r="A50" s="351" t="s">
        <v>140</v>
      </c>
      <c r="B50" s="352"/>
      <c r="C50" s="140">
        <f t="shared" ref="C50:J50" si="6">SUM(C31:C49)</f>
        <v>55815606.840000004</v>
      </c>
      <c r="D50" s="140">
        <f t="shared" si="6"/>
        <v>74652563.400000006</v>
      </c>
      <c r="E50" s="140">
        <f t="shared" si="6"/>
        <v>87535949</v>
      </c>
      <c r="F50" s="140">
        <f t="shared" si="6"/>
        <v>111613192</v>
      </c>
      <c r="G50" s="140">
        <f t="shared" si="6"/>
        <v>116414474.96999998</v>
      </c>
      <c r="H50" s="139">
        <f t="shared" si="6"/>
        <v>119824855.95000002</v>
      </c>
      <c r="I50" s="139">
        <f t="shared" si="6"/>
        <v>118539460.98999999</v>
      </c>
      <c r="J50" s="139">
        <f t="shared" si="6"/>
        <v>119416105.39000002</v>
      </c>
    </row>
    <row r="51" spans="1:10" x14ac:dyDescent="0.3">
      <c r="B51" s="146"/>
      <c r="C51" s="142"/>
      <c r="G51" s="135"/>
      <c r="H51" s="135"/>
      <c r="I51" s="135"/>
      <c r="J51" s="135"/>
    </row>
    <row r="52" spans="1:10" ht="30" x14ac:dyDescent="0.3">
      <c r="A52" s="145" t="s">
        <v>139</v>
      </c>
      <c r="B52" s="144" t="s">
        <v>138</v>
      </c>
      <c r="C52" s="143">
        <v>13690124.909999996</v>
      </c>
      <c r="D52" s="140">
        <v>14452103.52</v>
      </c>
      <c r="E52" s="140">
        <v>13812821</v>
      </c>
      <c r="F52" s="140">
        <v>13908430</v>
      </c>
      <c r="G52" s="140">
        <v>14053990.26</v>
      </c>
      <c r="H52" s="139">
        <v>12711728.189999999</v>
      </c>
      <c r="I52" s="139">
        <v>13671164.91</v>
      </c>
      <c r="J52" s="139">
        <v>13923765.529999999</v>
      </c>
    </row>
    <row r="53" spans="1:10" x14ac:dyDescent="0.3">
      <c r="C53" s="142"/>
      <c r="G53" s="135"/>
      <c r="H53" s="135"/>
      <c r="I53" s="135"/>
      <c r="J53" s="135"/>
    </row>
    <row r="54" spans="1:10" x14ac:dyDescent="0.3">
      <c r="A54" s="145" t="s">
        <v>137</v>
      </c>
      <c r="B54" s="144" t="s">
        <v>137</v>
      </c>
      <c r="C54" s="143">
        <v>4252998.68</v>
      </c>
      <c r="D54" s="140">
        <v>4355304.3099999996</v>
      </c>
      <c r="E54" s="140">
        <v>3939562</v>
      </c>
      <c r="F54" s="140">
        <v>3662199</v>
      </c>
      <c r="G54" s="140">
        <v>3384748.36</v>
      </c>
      <c r="H54" s="139">
        <v>2800349.96</v>
      </c>
      <c r="I54" s="139">
        <v>3123239.52</v>
      </c>
      <c r="J54" s="139">
        <v>3143475.74</v>
      </c>
    </row>
    <row r="55" spans="1:10" x14ac:dyDescent="0.3">
      <c r="C55" s="142"/>
      <c r="G55" s="135"/>
      <c r="H55" s="135"/>
      <c r="I55" s="135"/>
      <c r="J55" s="135"/>
    </row>
    <row r="56" spans="1:10" x14ac:dyDescent="0.3">
      <c r="A56" s="137" t="s">
        <v>136</v>
      </c>
      <c r="B56" s="136" t="s">
        <v>135</v>
      </c>
      <c r="C56" s="142">
        <v>9329689.5599999987</v>
      </c>
      <c r="D56" s="135">
        <v>16476097</v>
      </c>
      <c r="E56" s="135">
        <v>24562878</v>
      </c>
      <c r="F56" s="135">
        <v>51870632</v>
      </c>
      <c r="G56" s="135">
        <v>37603354.659999996</v>
      </c>
      <c r="H56" s="135">
        <v>36314947.420000002</v>
      </c>
      <c r="I56" s="135">
        <v>21464270.649999999</v>
      </c>
      <c r="J56" s="135">
        <v>24068856.09</v>
      </c>
    </row>
    <row r="57" spans="1:10" ht="18" x14ac:dyDescent="0.3">
      <c r="B57" s="136" t="s">
        <v>132</v>
      </c>
      <c r="C57" s="142"/>
      <c r="D57" s="135">
        <v>16937766</v>
      </c>
      <c r="E57" s="135">
        <v>26741905</v>
      </c>
      <c r="F57" s="135">
        <v>52203712</v>
      </c>
      <c r="G57" s="135">
        <v>38048399.530000001</v>
      </c>
      <c r="H57" s="135">
        <v>23741722.07</v>
      </c>
      <c r="I57" s="135">
        <v>20104220.399999999</v>
      </c>
      <c r="J57" s="135">
        <v>22112085.41</v>
      </c>
    </row>
    <row r="58" spans="1:10" x14ac:dyDescent="0.3">
      <c r="B58" s="136" t="s">
        <v>134</v>
      </c>
      <c r="C58" s="142">
        <v>4257817.18</v>
      </c>
      <c r="D58" s="135">
        <v>8355797</v>
      </c>
      <c r="E58" s="142">
        <v>7141882</v>
      </c>
      <c r="F58" s="142">
        <v>5933917</v>
      </c>
      <c r="G58" s="142">
        <v>8235814.3799999999</v>
      </c>
      <c r="H58" s="142">
        <v>7854727.4900000002</v>
      </c>
      <c r="I58" s="142">
        <v>8969539.379999999</v>
      </c>
      <c r="J58" s="142">
        <v>10995773.41</v>
      </c>
    </row>
    <row r="59" spans="1:10" x14ac:dyDescent="0.3">
      <c r="B59" s="136" t="s">
        <v>130</v>
      </c>
      <c r="C59" s="142">
        <v>3613019.9</v>
      </c>
      <c r="D59" s="135">
        <v>3561562.21</v>
      </c>
      <c r="E59" s="135">
        <v>3471611</v>
      </c>
      <c r="F59" s="135">
        <v>4778134</v>
      </c>
      <c r="G59" s="135">
        <v>4833194.43</v>
      </c>
      <c r="H59" s="135">
        <v>5528549.8099999996</v>
      </c>
      <c r="I59" s="135">
        <v>4191459.14</v>
      </c>
      <c r="J59" s="135">
        <v>5148896.25</v>
      </c>
    </row>
    <row r="60" spans="1:10" x14ac:dyDescent="0.3">
      <c r="B60" s="136" t="s">
        <v>131</v>
      </c>
      <c r="C60" s="142">
        <v>1207766.03</v>
      </c>
      <c r="D60" s="135">
        <v>36104.379999999997</v>
      </c>
      <c r="E60" s="135">
        <v>44731</v>
      </c>
      <c r="F60" s="135">
        <v>935038</v>
      </c>
      <c r="G60" s="135">
        <v>1802447.45</v>
      </c>
      <c r="H60" s="135">
        <v>1810123.48</v>
      </c>
      <c r="I60" s="135">
        <v>1862081.77</v>
      </c>
      <c r="J60" s="135">
        <v>2058244.58</v>
      </c>
    </row>
    <row r="61" spans="1:10" ht="16.5" customHeight="1" x14ac:dyDescent="0.3">
      <c r="B61" s="136" t="s">
        <v>133</v>
      </c>
      <c r="C61" s="142">
        <v>3220918.04</v>
      </c>
      <c r="D61" s="135">
        <v>2102582.02</v>
      </c>
      <c r="E61" s="135">
        <v>2162548</v>
      </c>
      <c r="F61" s="135">
        <v>1748321</v>
      </c>
      <c r="G61" s="135">
        <v>1611165.69</v>
      </c>
      <c r="H61" s="135">
        <v>1231259.69</v>
      </c>
      <c r="I61" s="135">
        <v>544683.72</v>
      </c>
      <c r="J61" s="135">
        <v>-53709.74</v>
      </c>
    </row>
    <row r="62" spans="1:10" x14ac:dyDescent="0.3">
      <c r="B62" s="136" t="s">
        <v>129</v>
      </c>
      <c r="C62" s="142"/>
      <c r="F62" s="135">
        <v>-5658821</v>
      </c>
      <c r="G62" s="135">
        <v>-3141637.28</v>
      </c>
      <c r="H62" s="135"/>
      <c r="I62" s="135"/>
      <c r="J62" s="135">
        <v>-1875149.14</v>
      </c>
    </row>
    <row r="63" spans="1:10" x14ac:dyDescent="0.3">
      <c r="A63" s="353" t="s">
        <v>128</v>
      </c>
      <c r="B63" s="354"/>
      <c r="C63" s="140">
        <f t="shared" ref="C63:J63" si="7">SUM(C56:C62)</f>
        <v>21629210.709999997</v>
      </c>
      <c r="D63" s="140">
        <f t="shared" si="7"/>
        <v>47469908.610000007</v>
      </c>
      <c r="E63" s="140">
        <f t="shared" si="7"/>
        <v>64125555</v>
      </c>
      <c r="F63" s="140">
        <f t="shared" si="7"/>
        <v>111810933</v>
      </c>
      <c r="G63" s="140">
        <f t="shared" si="7"/>
        <v>88992738.859999999</v>
      </c>
      <c r="H63" s="139">
        <f t="shared" si="7"/>
        <v>76481329.960000008</v>
      </c>
      <c r="I63" s="139">
        <f t="shared" si="7"/>
        <v>57136255.059999995</v>
      </c>
      <c r="J63" s="139">
        <f t="shared" si="7"/>
        <v>62454996.859999992</v>
      </c>
    </row>
    <row r="64" spans="1:10" x14ac:dyDescent="0.3">
      <c r="A64" s="141"/>
      <c r="B64" s="141"/>
      <c r="G64" s="135"/>
      <c r="H64" s="135"/>
      <c r="I64" s="135"/>
      <c r="J64" s="135"/>
    </row>
    <row r="65" spans="1:10" x14ac:dyDescent="0.3">
      <c r="A65" s="351" t="s">
        <v>127</v>
      </c>
      <c r="B65" s="352"/>
      <c r="C65" s="140">
        <f t="shared" ref="C65:J65" si="8">C12+C29+C50+C52+C54+C63</f>
        <v>151238054.59999999</v>
      </c>
      <c r="D65" s="140">
        <f t="shared" si="8"/>
        <v>205271805.09000003</v>
      </c>
      <c r="E65" s="140">
        <f t="shared" si="8"/>
        <v>239587953</v>
      </c>
      <c r="F65" s="140">
        <f t="shared" si="8"/>
        <v>311214895</v>
      </c>
      <c r="G65" s="140">
        <f t="shared" si="8"/>
        <v>306409771.88</v>
      </c>
      <c r="H65" s="139">
        <f t="shared" si="8"/>
        <v>291101892.47000003</v>
      </c>
      <c r="I65" s="139">
        <f t="shared" si="8"/>
        <v>269134109.66000003</v>
      </c>
      <c r="J65" s="139">
        <f t="shared" si="8"/>
        <v>279550549.25</v>
      </c>
    </row>
    <row r="67" spans="1:10" x14ac:dyDescent="0.3">
      <c r="A67" s="137" t="s">
        <v>126</v>
      </c>
    </row>
    <row r="68" spans="1:10" ht="16.5" customHeight="1" x14ac:dyDescent="0.3">
      <c r="A68" s="138" t="s">
        <v>125</v>
      </c>
      <c r="B68" s="138"/>
      <c r="C68" s="138"/>
      <c r="D68" s="138"/>
      <c r="E68" s="138"/>
      <c r="F68" s="138"/>
    </row>
    <row r="69" spans="1:10" x14ac:dyDescent="0.3">
      <c r="A69" s="138" t="s">
        <v>124</v>
      </c>
      <c r="B69" s="138"/>
      <c r="C69" s="138"/>
      <c r="D69" s="138"/>
      <c r="E69" s="138"/>
      <c r="F69" s="138"/>
    </row>
    <row r="70" spans="1:10" x14ac:dyDescent="0.3">
      <c r="A70" s="138" t="s">
        <v>308</v>
      </c>
      <c r="B70" s="138"/>
      <c r="C70" s="138"/>
      <c r="D70" s="138"/>
      <c r="E70" s="138"/>
      <c r="F70" s="138"/>
    </row>
    <row r="73" spans="1:10" ht="33" x14ac:dyDescent="0.3">
      <c r="A73" s="137" t="s">
        <v>186</v>
      </c>
      <c r="B73" s="136" t="s">
        <v>187</v>
      </c>
    </row>
    <row r="75" spans="1:10" x14ac:dyDescent="0.3">
      <c r="A75" s="137" t="s">
        <v>188</v>
      </c>
      <c r="B75" s="153" t="s">
        <v>193</v>
      </c>
      <c r="C75" s="135">
        <v>18227810.579999998</v>
      </c>
      <c r="D75" s="135">
        <v>18662085.170000002</v>
      </c>
      <c r="E75" s="153"/>
    </row>
    <row r="76" spans="1:10" x14ac:dyDescent="0.3">
      <c r="A76" s="137" t="s">
        <v>188</v>
      </c>
      <c r="B76" s="153" t="s">
        <v>194</v>
      </c>
      <c r="C76" s="135">
        <v>6823148.0499999998</v>
      </c>
      <c r="D76" s="135">
        <v>7869433</v>
      </c>
      <c r="E76" s="153"/>
    </row>
    <row r="77" spans="1:10" x14ac:dyDescent="0.3">
      <c r="A77" s="137" t="s">
        <v>188</v>
      </c>
      <c r="B77" s="153" t="s">
        <v>195</v>
      </c>
      <c r="C77" s="135">
        <v>3425748.4</v>
      </c>
      <c r="D77" s="135">
        <v>2718120.18</v>
      </c>
      <c r="E77" s="153"/>
    </row>
    <row r="78" spans="1:10" x14ac:dyDescent="0.3">
      <c r="A78" s="137" t="s">
        <v>188</v>
      </c>
      <c r="B78" s="153" t="s">
        <v>196</v>
      </c>
      <c r="C78" s="135">
        <v>1704163.07</v>
      </c>
      <c r="D78" s="135">
        <v>1705065.54</v>
      </c>
      <c r="E78" s="153"/>
    </row>
    <row r="79" spans="1:10" x14ac:dyDescent="0.3">
      <c r="A79" s="137" t="s">
        <v>188</v>
      </c>
      <c r="B79" s="153" t="s">
        <v>348</v>
      </c>
      <c r="C79" s="135">
        <v>813991.96</v>
      </c>
      <c r="D79" s="135">
        <v>714662.68</v>
      </c>
      <c r="E79" s="153"/>
    </row>
    <row r="80" spans="1:10" x14ac:dyDescent="0.3">
      <c r="A80" s="137" t="s">
        <v>188</v>
      </c>
      <c r="B80" s="153" t="s">
        <v>197</v>
      </c>
      <c r="C80" s="135">
        <v>50000</v>
      </c>
      <c r="D80" s="135">
        <v>1294719</v>
      </c>
      <c r="E80" s="153"/>
    </row>
    <row r="81" spans="1:5" x14ac:dyDescent="0.3">
      <c r="A81" s="137" t="s">
        <v>189</v>
      </c>
      <c r="B81" s="153" t="s">
        <v>199</v>
      </c>
      <c r="D81" s="135">
        <v>15455053.789999999</v>
      </c>
      <c r="E81" s="153"/>
    </row>
    <row r="82" spans="1:5" x14ac:dyDescent="0.3">
      <c r="A82" s="137" t="s">
        <v>189</v>
      </c>
      <c r="B82" s="153" t="s">
        <v>198</v>
      </c>
      <c r="D82" s="135">
        <v>14416087.09</v>
      </c>
      <c r="E82" s="153"/>
    </row>
    <row r="83" spans="1:5" x14ac:dyDescent="0.3">
      <c r="A83" s="137" t="s">
        <v>189</v>
      </c>
      <c r="B83" s="153" t="s">
        <v>200</v>
      </c>
      <c r="D83" s="135">
        <v>11894739.43</v>
      </c>
      <c r="E83" s="153"/>
    </row>
    <row r="84" spans="1:5" x14ac:dyDescent="0.3">
      <c r="A84" s="137" t="s">
        <v>189</v>
      </c>
      <c r="B84" s="153" t="s">
        <v>201</v>
      </c>
      <c r="D84" s="135">
        <v>3051536.75</v>
      </c>
      <c r="E84" s="153"/>
    </row>
    <row r="85" spans="1:5" x14ac:dyDescent="0.3">
      <c r="A85" s="137" t="s">
        <v>189</v>
      </c>
      <c r="B85" s="153" t="s">
        <v>202</v>
      </c>
      <c r="D85" s="135">
        <v>2742180.2</v>
      </c>
      <c r="E85" s="153"/>
    </row>
    <row r="86" spans="1:5" x14ac:dyDescent="0.3">
      <c r="A86" s="137" t="s">
        <v>190</v>
      </c>
      <c r="B86" s="153" t="s">
        <v>203</v>
      </c>
      <c r="D86" s="135">
        <v>27481990.550000001</v>
      </c>
      <c r="E86" s="153"/>
    </row>
    <row r="87" spans="1:5" x14ac:dyDescent="0.3">
      <c r="A87" s="137" t="s">
        <v>190</v>
      </c>
      <c r="B87" s="153" t="s">
        <v>205</v>
      </c>
      <c r="D87" s="135">
        <v>16713068.199999999</v>
      </c>
      <c r="E87" s="153"/>
    </row>
    <row r="88" spans="1:5" x14ac:dyDescent="0.3">
      <c r="A88" s="137" t="s">
        <v>190</v>
      </c>
      <c r="B88" s="153" t="s">
        <v>206</v>
      </c>
      <c r="D88" s="135">
        <v>14293923.970000001</v>
      </c>
      <c r="E88" s="153"/>
    </row>
    <row r="89" spans="1:5" x14ac:dyDescent="0.3">
      <c r="A89" s="137" t="s">
        <v>190</v>
      </c>
      <c r="B89" s="153" t="s">
        <v>209</v>
      </c>
      <c r="D89" s="135">
        <v>12065436.449999999</v>
      </c>
      <c r="E89" s="153"/>
    </row>
    <row r="90" spans="1:5" x14ac:dyDescent="0.3">
      <c r="A90" s="137" t="s">
        <v>190</v>
      </c>
      <c r="B90" s="153" t="s">
        <v>204</v>
      </c>
      <c r="D90" s="135">
        <v>11586883.73</v>
      </c>
      <c r="E90" s="153"/>
    </row>
    <row r="91" spans="1:5" x14ac:dyDescent="0.3">
      <c r="A91" s="137" t="s">
        <v>190</v>
      </c>
      <c r="B91" s="153" t="s">
        <v>207</v>
      </c>
      <c r="D91" s="135">
        <v>11248947.369999999</v>
      </c>
      <c r="E91" s="153"/>
    </row>
    <row r="92" spans="1:5" x14ac:dyDescent="0.3">
      <c r="A92" s="137" t="s">
        <v>190</v>
      </c>
      <c r="B92" s="153" t="s">
        <v>208</v>
      </c>
      <c r="D92" s="135">
        <v>9041925.8399999999</v>
      </c>
      <c r="E92" s="153"/>
    </row>
    <row r="93" spans="1:5" x14ac:dyDescent="0.3">
      <c r="A93" s="137" t="s">
        <v>190</v>
      </c>
      <c r="B93" s="153" t="s">
        <v>210</v>
      </c>
      <c r="D93" s="135">
        <v>3477187.41</v>
      </c>
      <c r="E93" s="153"/>
    </row>
    <row r="94" spans="1:5" x14ac:dyDescent="0.3">
      <c r="A94" s="137" t="s">
        <v>190</v>
      </c>
      <c r="B94" s="153" t="s">
        <v>212</v>
      </c>
      <c r="D94" s="135">
        <v>3133721.78</v>
      </c>
      <c r="E94" s="153"/>
    </row>
    <row r="95" spans="1:5" x14ac:dyDescent="0.3">
      <c r="A95" s="137" t="s">
        <v>190</v>
      </c>
      <c r="B95" s="153" t="s">
        <v>211</v>
      </c>
      <c r="D95" s="135">
        <v>2989703.16</v>
      </c>
      <c r="E95" s="153"/>
    </row>
    <row r="96" spans="1:5" x14ac:dyDescent="0.3">
      <c r="A96" s="137" t="s">
        <v>190</v>
      </c>
      <c r="B96" s="153" t="s">
        <v>213</v>
      </c>
      <c r="D96" s="135">
        <v>2686195.65</v>
      </c>
      <c r="E96" s="153"/>
    </row>
    <row r="97" spans="1:5" x14ac:dyDescent="0.3">
      <c r="A97" s="137" t="s">
        <v>190</v>
      </c>
      <c r="B97" s="153" t="s">
        <v>349</v>
      </c>
      <c r="D97" s="135">
        <v>1086909.6599999999</v>
      </c>
      <c r="E97" s="153"/>
    </row>
    <row r="98" spans="1:5" x14ac:dyDescent="0.3">
      <c r="A98" s="137" t="s">
        <v>190</v>
      </c>
      <c r="B98" s="153" t="s">
        <v>350</v>
      </c>
      <c r="D98" s="135">
        <v>1081654.73</v>
      </c>
      <c r="E98" s="153"/>
    </row>
    <row r="99" spans="1:5" x14ac:dyDescent="0.3">
      <c r="A99" s="137" t="s">
        <v>190</v>
      </c>
      <c r="B99" s="153" t="s">
        <v>214</v>
      </c>
      <c r="D99" s="135">
        <v>2528557</v>
      </c>
      <c r="E99" s="153"/>
    </row>
    <row r="100" spans="1:5" x14ac:dyDescent="0.3">
      <c r="A100" s="137" t="s">
        <v>191</v>
      </c>
      <c r="B100" s="153" t="s">
        <v>215</v>
      </c>
      <c r="D100" s="135">
        <v>13923765.529999999</v>
      </c>
      <c r="E100" s="153"/>
    </row>
    <row r="101" spans="1:5" ht="18" customHeight="1" x14ac:dyDescent="0.3">
      <c r="A101" s="137" t="s">
        <v>192</v>
      </c>
      <c r="B101" s="153" t="s">
        <v>192</v>
      </c>
      <c r="D101" s="135">
        <v>3143475.74</v>
      </c>
      <c r="E101" s="153"/>
    </row>
    <row r="102" spans="1:5" x14ac:dyDescent="0.3">
      <c r="A102" s="137" t="s">
        <v>55</v>
      </c>
      <c r="B102" s="153" t="s">
        <v>216</v>
      </c>
      <c r="D102" s="135">
        <v>24068856.09</v>
      </c>
      <c r="E102" s="153"/>
    </row>
    <row r="103" spans="1:5" x14ac:dyDescent="0.3">
      <c r="A103" s="137" t="s">
        <v>55</v>
      </c>
      <c r="B103" s="153" t="s">
        <v>217</v>
      </c>
      <c r="D103" s="135">
        <v>22112085.41</v>
      </c>
      <c r="E103" s="153"/>
    </row>
    <row r="104" spans="1:5" x14ac:dyDescent="0.3">
      <c r="A104" s="137" t="s">
        <v>55</v>
      </c>
      <c r="B104" s="153" t="s">
        <v>218</v>
      </c>
      <c r="D104" s="142">
        <v>10995773.41</v>
      </c>
      <c r="E104" s="153"/>
    </row>
    <row r="105" spans="1:5" x14ac:dyDescent="0.3">
      <c r="A105" s="137" t="s">
        <v>55</v>
      </c>
      <c r="B105" s="153" t="s">
        <v>219</v>
      </c>
      <c r="D105" s="135">
        <v>5148896.25</v>
      </c>
      <c r="E105" s="153"/>
    </row>
  </sheetData>
  <sortState ref="B56:J62">
    <sortCondition descending="1" ref="J56:J62"/>
  </sortState>
  <mergeCells count="6">
    <mergeCell ref="A1:J1"/>
    <mergeCell ref="A12:B12"/>
    <mergeCell ref="A29:B29"/>
    <mergeCell ref="A50:B50"/>
    <mergeCell ref="A65:B65"/>
    <mergeCell ref="A63:B63"/>
  </mergeCells>
  <pageMargins left="0.25" right="0.25" top="0.75" bottom="0.75" header="0.3" footer="0.3"/>
  <pageSetup scale="85" fitToHeight="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6"/>
  <sheetViews>
    <sheetView zoomScale="70" zoomScaleNormal="70" workbookViewId="0">
      <selection activeCell="L16" sqref="L16"/>
    </sheetView>
  </sheetViews>
  <sheetFormatPr defaultRowHeight="12.75" x14ac:dyDescent="0.2"/>
  <cols>
    <col min="1" max="1" width="58" customWidth="1"/>
    <col min="2" max="8" width="15.5703125" customWidth="1"/>
  </cols>
  <sheetData>
    <row r="1" spans="1:8" ht="18" x14ac:dyDescent="0.25">
      <c r="A1" s="159" t="str">
        <f>"Table/Figure 11: Direct Program Costs of Land Purchases for Fish and Wildlife Habitat, FY"&amp;B3&amp;"-"&amp;H3</f>
        <v>Table/Figure 11: Direct Program Costs of Land Purchases for Fish and Wildlife Habitat, FY2009-2015</v>
      </c>
    </row>
    <row r="3" spans="1:8" ht="16.5" x14ac:dyDescent="0.2">
      <c r="A3" s="154" t="s">
        <v>56</v>
      </c>
      <c r="B3" s="155">
        <v>2009</v>
      </c>
      <c r="C3" s="155">
        <v>2010</v>
      </c>
      <c r="D3" s="155">
        <v>2011</v>
      </c>
      <c r="E3" s="155">
        <v>2012</v>
      </c>
      <c r="F3" s="155">
        <v>2013</v>
      </c>
      <c r="G3" s="155" t="s">
        <v>344</v>
      </c>
      <c r="H3" s="155">
        <v>2015</v>
      </c>
    </row>
    <row r="4" spans="1:8" ht="16.5" customHeight="1" x14ac:dyDescent="0.3">
      <c r="A4" s="156" t="s">
        <v>343</v>
      </c>
      <c r="B4" s="157"/>
      <c r="C4" s="157"/>
      <c r="D4" s="157"/>
      <c r="E4" s="125"/>
      <c r="F4" s="125"/>
      <c r="G4" s="125"/>
      <c r="H4" s="125">
        <v>562383</v>
      </c>
    </row>
    <row r="5" spans="1:8" ht="16.5" x14ac:dyDescent="0.3">
      <c r="A5" s="156" t="s">
        <v>57</v>
      </c>
      <c r="B5" s="157"/>
      <c r="C5" s="157"/>
      <c r="D5" s="157"/>
      <c r="E5" s="125">
        <v>1075000</v>
      </c>
      <c r="F5" s="125"/>
      <c r="G5" s="125"/>
      <c r="H5" s="125"/>
    </row>
    <row r="6" spans="1:8" ht="16.5" x14ac:dyDescent="0.3">
      <c r="A6" s="156" t="s">
        <v>81</v>
      </c>
      <c r="B6" s="157"/>
      <c r="C6" s="157"/>
      <c r="D6" s="157"/>
      <c r="E6" s="125"/>
      <c r="F6" s="125">
        <v>1212330</v>
      </c>
      <c r="G6" s="125"/>
      <c r="H6" s="125"/>
    </row>
    <row r="7" spans="1:8" ht="33" x14ac:dyDescent="0.3">
      <c r="A7" s="156" t="s">
        <v>221</v>
      </c>
      <c r="B7" s="157">
        <v>3326183</v>
      </c>
      <c r="C7" s="157">
        <v>2286471.35</v>
      </c>
      <c r="D7" s="157">
        <v>1750665</v>
      </c>
      <c r="E7" s="125">
        <v>1675162.1</v>
      </c>
      <c r="F7" s="125">
        <v>348570</v>
      </c>
      <c r="G7" s="125"/>
      <c r="H7" s="125"/>
    </row>
    <row r="8" spans="1:8" ht="16.5" x14ac:dyDescent="0.3">
      <c r="A8" s="156" t="s">
        <v>58</v>
      </c>
      <c r="B8" s="157"/>
      <c r="C8" s="157"/>
      <c r="D8" s="157"/>
      <c r="E8" s="125">
        <v>5306043</v>
      </c>
      <c r="F8" s="125">
        <v>1711234.64</v>
      </c>
      <c r="G8" s="125">
        <v>693095.5</v>
      </c>
      <c r="H8" s="125">
        <v>2051603.16</v>
      </c>
    </row>
    <row r="9" spans="1:8" ht="16.5" x14ac:dyDescent="0.3">
      <c r="A9" s="156" t="s">
        <v>59</v>
      </c>
      <c r="B9" s="157">
        <v>1144838.71</v>
      </c>
      <c r="C9" s="157">
        <v>3441315.46</v>
      </c>
      <c r="D9" s="157">
        <v>720811</v>
      </c>
      <c r="E9" s="125">
        <v>1743906.48</v>
      </c>
      <c r="F9" s="125">
        <v>1611629.5</v>
      </c>
      <c r="G9" s="125">
        <v>283048.12</v>
      </c>
      <c r="H9" s="125"/>
    </row>
    <row r="10" spans="1:8" ht="16.5" x14ac:dyDescent="0.3">
      <c r="A10" s="156" t="s">
        <v>60</v>
      </c>
      <c r="B10" s="157"/>
      <c r="C10" s="157"/>
      <c r="D10" s="157"/>
      <c r="E10" s="125">
        <v>54304.5</v>
      </c>
      <c r="F10" s="125">
        <v>3596391</v>
      </c>
      <c r="G10" s="125">
        <v>12500</v>
      </c>
      <c r="H10" s="125">
        <v>1741196.75</v>
      </c>
    </row>
    <row r="11" spans="1:8" ht="16.5" x14ac:dyDescent="0.3">
      <c r="A11" s="156" t="s">
        <v>342</v>
      </c>
      <c r="B11" s="157"/>
      <c r="C11" s="157"/>
      <c r="D11" s="157"/>
      <c r="E11" s="125"/>
      <c r="F11" s="125"/>
      <c r="G11" s="125"/>
      <c r="H11" s="125">
        <v>3632833</v>
      </c>
    </row>
    <row r="12" spans="1:8" ht="16.5" x14ac:dyDescent="0.3">
      <c r="A12" s="156" t="s">
        <v>80</v>
      </c>
      <c r="B12" s="157"/>
      <c r="C12" s="157"/>
      <c r="D12" s="157"/>
      <c r="E12" s="125"/>
      <c r="F12" s="125">
        <v>520081</v>
      </c>
      <c r="G12" s="125"/>
      <c r="H12" s="125"/>
    </row>
    <row r="13" spans="1:8" ht="16.5" x14ac:dyDescent="0.3">
      <c r="A13" s="156" t="s">
        <v>341</v>
      </c>
      <c r="B13" s="157"/>
      <c r="C13" s="157"/>
      <c r="D13" s="157"/>
      <c r="E13" s="125"/>
      <c r="F13" s="125"/>
      <c r="G13" s="125"/>
      <c r="H13" s="125">
        <v>423162</v>
      </c>
    </row>
    <row r="14" spans="1:8" ht="16.5" x14ac:dyDescent="0.3">
      <c r="A14" s="156" t="s">
        <v>61</v>
      </c>
      <c r="B14" s="157"/>
      <c r="C14" s="157"/>
      <c r="D14" s="157"/>
      <c r="E14" s="125">
        <v>772500</v>
      </c>
      <c r="F14" s="125">
        <v>1500000</v>
      </c>
      <c r="G14" s="125">
        <v>244082</v>
      </c>
      <c r="H14" s="125">
        <v>947500</v>
      </c>
    </row>
    <row r="15" spans="1:8" ht="16.5" x14ac:dyDescent="0.3">
      <c r="A15" s="156" t="s">
        <v>62</v>
      </c>
      <c r="B15" s="157"/>
      <c r="C15" s="157">
        <v>4750821</v>
      </c>
      <c r="D15" s="157"/>
      <c r="E15" s="125">
        <v>5059268</v>
      </c>
      <c r="F15" s="125"/>
      <c r="G15" s="125">
        <v>14000000</v>
      </c>
      <c r="H15" s="125"/>
    </row>
    <row r="16" spans="1:8" ht="16.5" x14ac:dyDescent="0.3">
      <c r="A16" s="156" t="s">
        <v>63</v>
      </c>
      <c r="B16" s="157"/>
      <c r="C16" s="157">
        <v>3426523</v>
      </c>
      <c r="D16" s="157"/>
      <c r="E16" s="125"/>
      <c r="F16" s="125"/>
      <c r="G16" s="125"/>
      <c r="H16" s="125">
        <v>7980000</v>
      </c>
    </row>
    <row r="17" spans="1:8" ht="16.5" x14ac:dyDescent="0.3">
      <c r="A17" s="156" t="s">
        <v>64</v>
      </c>
      <c r="B17" s="157"/>
      <c r="C17" s="157"/>
      <c r="D17" s="157"/>
      <c r="E17" s="125"/>
      <c r="F17" s="125"/>
      <c r="G17" s="125"/>
      <c r="H17" s="125"/>
    </row>
    <row r="18" spans="1:8" ht="16.5" x14ac:dyDescent="0.3">
      <c r="A18" s="156" t="s">
        <v>65</v>
      </c>
      <c r="B18" s="157">
        <v>608223</v>
      </c>
      <c r="C18" s="157"/>
      <c r="D18" s="157"/>
      <c r="E18" s="125">
        <v>946738.51</v>
      </c>
      <c r="F18" s="125"/>
      <c r="G18" s="125"/>
      <c r="H18" s="125"/>
    </row>
    <row r="19" spans="1:8" ht="16.5" x14ac:dyDescent="0.3">
      <c r="A19" s="156" t="s">
        <v>82</v>
      </c>
      <c r="B19" s="157"/>
      <c r="C19" s="157"/>
      <c r="D19" s="157"/>
      <c r="E19" s="125">
        <v>52986</v>
      </c>
      <c r="F19" s="125"/>
      <c r="G19" s="125">
        <v>318372</v>
      </c>
      <c r="H19" s="125"/>
    </row>
    <row r="20" spans="1:8" ht="16.5" x14ac:dyDescent="0.3">
      <c r="A20" s="156" t="s">
        <v>66</v>
      </c>
      <c r="B20" s="157">
        <v>182000</v>
      </c>
      <c r="C20" s="157"/>
      <c r="D20" s="157"/>
      <c r="E20" s="125"/>
      <c r="F20" s="125"/>
      <c r="G20" s="125"/>
      <c r="H20" s="125"/>
    </row>
    <row r="21" spans="1:8" ht="16.5" x14ac:dyDescent="0.3">
      <c r="A21" s="156" t="s">
        <v>222</v>
      </c>
      <c r="B21" s="157"/>
      <c r="C21" s="157"/>
      <c r="D21" s="157">
        <v>9750112</v>
      </c>
      <c r="E21" s="125">
        <v>1349403</v>
      </c>
      <c r="F21" s="125">
        <v>642763</v>
      </c>
      <c r="G21" s="125">
        <v>1610425</v>
      </c>
      <c r="H21" s="125">
        <v>154274</v>
      </c>
    </row>
    <row r="22" spans="1:8" ht="16.5" x14ac:dyDescent="0.3">
      <c r="A22" s="156" t="s">
        <v>67</v>
      </c>
      <c r="B22" s="157">
        <v>389000</v>
      </c>
      <c r="C22" s="157"/>
      <c r="D22" s="157"/>
      <c r="E22" s="125"/>
      <c r="F22" s="125"/>
      <c r="G22" s="125"/>
      <c r="H22" s="125"/>
    </row>
    <row r="23" spans="1:8" ht="16.5" x14ac:dyDescent="0.3">
      <c r="A23" s="156" t="s">
        <v>68</v>
      </c>
      <c r="B23" s="157">
        <v>0</v>
      </c>
      <c r="C23" s="157">
        <v>2245362.5</v>
      </c>
      <c r="D23" s="157">
        <v>20851010</v>
      </c>
      <c r="E23" s="125"/>
      <c r="F23" s="125">
        <v>3412000</v>
      </c>
      <c r="G23" s="125"/>
      <c r="H23" s="125">
        <v>2268978</v>
      </c>
    </row>
    <row r="24" spans="1:8" ht="16.5" x14ac:dyDescent="0.3">
      <c r="A24" s="156" t="s">
        <v>69</v>
      </c>
      <c r="B24" s="157">
        <v>7750.94</v>
      </c>
      <c r="C24" s="157">
        <v>540991.57999999996</v>
      </c>
      <c r="D24" s="157">
        <v>5788</v>
      </c>
      <c r="E24" s="125">
        <v>820.08</v>
      </c>
      <c r="F24" s="125">
        <v>5000</v>
      </c>
      <c r="G24" s="125">
        <v>5000</v>
      </c>
      <c r="H24" s="125">
        <v>5729</v>
      </c>
    </row>
    <row r="25" spans="1:8" ht="16.5" x14ac:dyDescent="0.3">
      <c r="A25" s="156" t="s">
        <v>223</v>
      </c>
      <c r="B25" s="157">
        <v>1075108</v>
      </c>
      <c r="C25" s="157">
        <v>1330361</v>
      </c>
      <c r="D25" s="157">
        <v>9716071</v>
      </c>
      <c r="E25" s="125"/>
      <c r="F25" s="125">
        <v>4595329</v>
      </c>
      <c r="G25" s="125"/>
      <c r="H25" s="125">
        <v>1082452</v>
      </c>
    </row>
    <row r="26" spans="1:8" ht="16.5" x14ac:dyDescent="0.3">
      <c r="A26" s="156" t="s">
        <v>70</v>
      </c>
      <c r="B26" s="157"/>
      <c r="C26" s="157">
        <v>779252</v>
      </c>
      <c r="D26" s="157"/>
      <c r="E26" s="125"/>
      <c r="F26" s="125">
        <v>600000</v>
      </c>
      <c r="G26" s="125"/>
      <c r="H26" s="125"/>
    </row>
    <row r="27" spans="1:8" ht="33" x14ac:dyDescent="0.3">
      <c r="A27" s="156" t="s">
        <v>71</v>
      </c>
      <c r="B27" s="157">
        <v>14500</v>
      </c>
      <c r="C27" s="157">
        <v>33800</v>
      </c>
      <c r="D27" s="157"/>
      <c r="E27" s="125"/>
      <c r="F27" s="125"/>
      <c r="G27" s="125"/>
      <c r="H27" s="125"/>
    </row>
    <row r="28" spans="1:8" ht="16.5" x14ac:dyDescent="0.3">
      <c r="A28" s="156" t="s">
        <v>72</v>
      </c>
      <c r="B28" s="157">
        <v>9385801.6500000004</v>
      </c>
      <c r="C28" s="157">
        <v>1394126.5</v>
      </c>
      <c r="D28" s="157">
        <v>4068146</v>
      </c>
      <c r="E28" s="125">
        <v>6370225.5</v>
      </c>
      <c r="F28" s="125">
        <v>1596594</v>
      </c>
      <c r="G28" s="125">
        <v>2196196.7799999998</v>
      </c>
      <c r="H28" s="125">
        <v>490964.5</v>
      </c>
    </row>
    <row r="29" spans="1:8" ht="16.5" x14ac:dyDescent="0.3">
      <c r="A29" s="156" t="s">
        <v>73</v>
      </c>
      <c r="B29" s="157">
        <v>546610</v>
      </c>
      <c r="C29" s="157"/>
      <c r="D29" s="157">
        <v>1996948</v>
      </c>
      <c r="E29" s="125">
        <v>3666163</v>
      </c>
      <c r="F29" s="125"/>
      <c r="G29" s="125"/>
      <c r="H29" s="125"/>
    </row>
    <row r="30" spans="1:8" ht="16.5" x14ac:dyDescent="0.3">
      <c r="A30" s="156" t="s">
        <v>74</v>
      </c>
      <c r="B30" s="157"/>
      <c r="C30" s="157">
        <v>2259936.5</v>
      </c>
      <c r="D30" s="157"/>
      <c r="E30" s="125">
        <v>3156008</v>
      </c>
      <c r="F30" s="125"/>
      <c r="G30" s="125"/>
      <c r="H30" s="125"/>
    </row>
    <row r="31" spans="1:8" ht="16.5" x14ac:dyDescent="0.3">
      <c r="A31" s="156" t="s">
        <v>75</v>
      </c>
      <c r="B31" s="157"/>
      <c r="C31" s="157">
        <v>2114907.04</v>
      </c>
      <c r="D31" s="157"/>
      <c r="E31" s="125">
        <v>15381.84</v>
      </c>
      <c r="F31" s="125"/>
      <c r="G31" s="125"/>
      <c r="H31" s="125">
        <v>771010</v>
      </c>
    </row>
    <row r="32" spans="1:8" ht="16.5" x14ac:dyDescent="0.3">
      <c r="A32" s="156" t="s">
        <v>76</v>
      </c>
      <c r="B32" s="157"/>
      <c r="C32" s="157">
        <v>1005967</v>
      </c>
      <c r="D32" s="157"/>
      <c r="E32" s="125"/>
      <c r="F32" s="125"/>
      <c r="G32" s="125"/>
      <c r="H32" s="125"/>
    </row>
    <row r="33" spans="1:8" ht="16.5" x14ac:dyDescent="0.3">
      <c r="A33" s="156" t="s">
        <v>224</v>
      </c>
      <c r="B33" s="157">
        <v>752</v>
      </c>
      <c r="C33" s="157">
        <v>51</v>
      </c>
      <c r="D33" s="157"/>
      <c r="E33" s="125">
        <v>2365285.0499999998</v>
      </c>
      <c r="F33" s="125">
        <v>572468.53</v>
      </c>
      <c r="G33" s="125"/>
      <c r="H33" s="125"/>
    </row>
    <row r="34" spans="1:8" ht="16.5" x14ac:dyDescent="0.3">
      <c r="A34" s="156" t="s">
        <v>77</v>
      </c>
      <c r="B34" s="157"/>
      <c r="C34" s="157"/>
      <c r="D34" s="157"/>
      <c r="E34" s="125"/>
      <c r="F34" s="125">
        <v>500509</v>
      </c>
      <c r="G34" s="125">
        <v>741501</v>
      </c>
      <c r="H34" s="125"/>
    </row>
    <row r="35" spans="1:8" ht="16.5" x14ac:dyDescent="0.3">
      <c r="A35" s="156" t="s">
        <v>78</v>
      </c>
      <c r="B35" s="157">
        <v>262257.26</v>
      </c>
      <c r="C35" s="157">
        <v>1132018.8600000001</v>
      </c>
      <c r="D35" s="157">
        <v>3344161</v>
      </c>
      <c r="E35" s="125">
        <v>4437146.2</v>
      </c>
      <c r="F35" s="125">
        <v>333123.40000000002</v>
      </c>
      <c r="G35" s="125"/>
      <c r="H35" s="125"/>
    </row>
    <row r="36" spans="1:8" ht="16.5" x14ac:dyDescent="0.3">
      <c r="A36" s="156" t="s">
        <v>79</v>
      </c>
      <c r="B36" s="157"/>
      <c r="C36" s="157"/>
      <c r="D36" s="157"/>
      <c r="E36" s="125"/>
      <c r="F36" s="125">
        <v>983699</v>
      </c>
      <c r="G36" s="125"/>
      <c r="H36" s="125"/>
    </row>
    <row r="37" spans="1:8" ht="14.25" customHeight="1" x14ac:dyDescent="0.2">
      <c r="A37" s="158" t="s">
        <v>112</v>
      </c>
      <c r="B37" s="86">
        <f t="shared" ref="B37:H37" si="0">SUM(B4:B36)</f>
        <v>16943024.560000002</v>
      </c>
      <c r="C37" s="86">
        <f t="shared" si="0"/>
        <v>26741904.789999999</v>
      </c>
      <c r="D37" s="86">
        <f t="shared" si="0"/>
        <v>52203712</v>
      </c>
      <c r="E37" s="86">
        <f t="shared" si="0"/>
        <v>38046341.259999998</v>
      </c>
      <c r="F37" s="86">
        <f t="shared" si="0"/>
        <v>23741722.07</v>
      </c>
      <c r="G37" s="86">
        <f t="shared" si="0"/>
        <v>20104220.400000002</v>
      </c>
      <c r="H37" s="86">
        <f t="shared" si="0"/>
        <v>22112085.41</v>
      </c>
    </row>
    <row r="39" spans="1:8" ht="14.25" x14ac:dyDescent="0.2">
      <c r="A39" s="160" t="s">
        <v>227</v>
      </c>
    </row>
    <row r="40" spans="1:8" ht="16.5" x14ac:dyDescent="0.3">
      <c r="A40" s="294" t="s">
        <v>225</v>
      </c>
    </row>
    <row r="41" spans="1:8" ht="16.5" x14ac:dyDescent="0.3">
      <c r="A41" s="294" t="s">
        <v>226</v>
      </c>
    </row>
    <row r="42" spans="1:8" ht="16.5" x14ac:dyDescent="0.3">
      <c r="A42" s="293" t="s">
        <v>340</v>
      </c>
    </row>
    <row r="45" spans="1:8" ht="14.25" x14ac:dyDescent="0.2">
      <c r="A45" s="160" t="s">
        <v>228</v>
      </c>
    </row>
    <row r="46" spans="1:8" ht="16.5" x14ac:dyDescent="0.3">
      <c r="A46" s="156" t="s">
        <v>63</v>
      </c>
      <c r="B46" s="125">
        <v>7980000</v>
      </c>
    </row>
    <row r="47" spans="1:8" ht="16.5" x14ac:dyDescent="0.3">
      <c r="A47" s="156" t="s">
        <v>342</v>
      </c>
      <c r="B47" s="125">
        <v>3632833</v>
      </c>
    </row>
    <row r="48" spans="1:8" ht="16.5" x14ac:dyDescent="0.3">
      <c r="A48" s="156" t="s">
        <v>68</v>
      </c>
      <c r="B48" s="125">
        <v>2268978</v>
      </c>
    </row>
    <row r="49" spans="1:2" ht="16.5" x14ac:dyDescent="0.3">
      <c r="A49" s="156" t="s">
        <v>58</v>
      </c>
      <c r="B49" s="125">
        <v>2051603.16</v>
      </c>
    </row>
    <row r="50" spans="1:2" ht="16.5" x14ac:dyDescent="0.3">
      <c r="A50" s="156" t="s">
        <v>60</v>
      </c>
      <c r="B50" s="125">
        <v>1741196.75</v>
      </c>
    </row>
    <row r="51" spans="1:2" ht="16.5" x14ac:dyDescent="0.3">
      <c r="A51" s="156" t="s">
        <v>223</v>
      </c>
      <c r="B51" s="125">
        <v>1082452</v>
      </c>
    </row>
    <row r="52" spans="1:2" ht="16.5" x14ac:dyDescent="0.3">
      <c r="A52" s="156" t="s">
        <v>61</v>
      </c>
      <c r="B52" s="125">
        <v>947500</v>
      </c>
    </row>
    <row r="53" spans="1:2" ht="16.5" x14ac:dyDescent="0.3">
      <c r="A53" s="156" t="s">
        <v>75</v>
      </c>
      <c r="B53" s="125">
        <v>771010</v>
      </c>
    </row>
    <row r="54" spans="1:2" ht="16.5" x14ac:dyDescent="0.3">
      <c r="A54" s="156" t="s">
        <v>343</v>
      </c>
      <c r="B54" s="125">
        <v>562383</v>
      </c>
    </row>
    <row r="55" spans="1:2" ht="16.5" x14ac:dyDescent="0.3">
      <c r="A55" s="156" t="s">
        <v>72</v>
      </c>
      <c r="B55" s="125">
        <v>490964.5</v>
      </c>
    </row>
    <row r="56" spans="1:2" ht="16.5" x14ac:dyDescent="0.3">
      <c r="A56" s="156" t="s">
        <v>341</v>
      </c>
      <c r="B56" s="125">
        <v>423162</v>
      </c>
    </row>
    <row r="57" spans="1:2" ht="16.5" x14ac:dyDescent="0.3">
      <c r="A57" s="156" t="s">
        <v>222</v>
      </c>
      <c r="B57" s="125">
        <v>154274</v>
      </c>
    </row>
    <row r="58" spans="1:2" ht="16.5" x14ac:dyDescent="0.3">
      <c r="A58" s="156"/>
      <c r="B58" s="125"/>
    </row>
    <row r="59" spans="1:2" ht="16.5" x14ac:dyDescent="0.3">
      <c r="A59" s="156"/>
      <c r="B59" s="125"/>
    </row>
    <row r="60" spans="1:2" ht="16.5" x14ac:dyDescent="0.3">
      <c r="A60" s="156"/>
      <c r="B60" s="125"/>
    </row>
    <row r="61" spans="1:2" ht="16.5" x14ac:dyDescent="0.3">
      <c r="A61" s="156"/>
      <c r="B61" s="125"/>
    </row>
    <row r="62" spans="1:2" ht="16.5" x14ac:dyDescent="0.3">
      <c r="A62" s="156"/>
      <c r="B62" s="125"/>
    </row>
    <row r="63" spans="1:2" ht="16.5" x14ac:dyDescent="0.3">
      <c r="A63" s="156"/>
      <c r="B63" s="125"/>
    </row>
    <row r="64" spans="1:2" ht="16.5" x14ac:dyDescent="0.3">
      <c r="A64" s="156"/>
      <c r="B64" s="125"/>
    </row>
    <row r="65" spans="1:2" ht="16.5" x14ac:dyDescent="0.3">
      <c r="A65" s="156"/>
      <c r="B65" s="125"/>
    </row>
    <row r="66" spans="1:2" ht="16.5" x14ac:dyDescent="0.3">
      <c r="A66" s="156"/>
      <c r="B66" s="125"/>
    </row>
    <row r="67" spans="1:2" ht="16.5" x14ac:dyDescent="0.3">
      <c r="A67" s="156"/>
      <c r="B67" s="125"/>
    </row>
    <row r="68" spans="1:2" ht="16.5" x14ac:dyDescent="0.3">
      <c r="A68" s="156"/>
      <c r="B68" s="125"/>
    </row>
    <row r="69" spans="1:2" ht="16.5" x14ac:dyDescent="0.3">
      <c r="A69" s="156"/>
      <c r="B69" s="125"/>
    </row>
    <row r="70" spans="1:2" ht="16.5" x14ac:dyDescent="0.3">
      <c r="A70" s="156"/>
      <c r="B70" s="125"/>
    </row>
    <row r="71" spans="1:2" ht="16.5" x14ac:dyDescent="0.3">
      <c r="A71" s="156"/>
      <c r="B71" s="125"/>
    </row>
    <row r="72" spans="1:2" ht="16.5" x14ac:dyDescent="0.3">
      <c r="A72" s="156"/>
      <c r="B72" s="125"/>
    </row>
    <row r="73" spans="1:2" ht="16.5" x14ac:dyDescent="0.3">
      <c r="A73" s="156"/>
      <c r="B73" s="125"/>
    </row>
    <row r="74" spans="1:2" ht="16.5" x14ac:dyDescent="0.3">
      <c r="A74" s="156"/>
      <c r="B74" s="125"/>
    </row>
    <row r="75" spans="1:2" ht="16.5" x14ac:dyDescent="0.3">
      <c r="A75" s="156"/>
      <c r="B75" s="125"/>
    </row>
    <row r="76" spans="1:2" ht="16.5" x14ac:dyDescent="0.3">
      <c r="A76" s="156"/>
      <c r="B76" s="125"/>
    </row>
  </sheetData>
  <sortState ref="A4:H36">
    <sortCondition ref="A4"/>
  </sortState>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1"/>
  <sheetViews>
    <sheetView zoomScale="115" zoomScaleNormal="115" workbookViewId="0">
      <pane xSplit="1" ySplit="3" topLeftCell="B7" activePane="bottomRight" state="frozen"/>
      <selection pane="topRight" activeCell="B1" sqref="B1"/>
      <selection pane="bottomLeft" activeCell="A2" sqref="A2"/>
      <selection pane="bottomRight" activeCell="A13" sqref="A13"/>
    </sheetView>
  </sheetViews>
  <sheetFormatPr defaultRowHeight="12.75" x14ac:dyDescent="0.2"/>
  <cols>
    <col min="1" max="1" width="21" style="44" customWidth="1"/>
    <col min="2" max="29" width="9.28515625" style="44" bestFit="1" customWidth="1"/>
    <col min="30" max="30" width="10.28515625" style="44" bestFit="1" customWidth="1"/>
    <col min="31" max="31" width="11.5703125" style="44" customWidth="1"/>
    <col min="32" max="36" width="10.28515625" style="44" bestFit="1" customWidth="1"/>
    <col min="37" max="16384" width="9.140625" style="44"/>
  </cols>
  <sheetData>
    <row r="1" spans="1:37" s="295" customFormat="1" ht="15" x14ac:dyDescent="0.25">
      <c r="A1" s="21" t="s">
        <v>347</v>
      </c>
    </row>
    <row r="2" spans="1:37" s="295" customFormat="1" ht="13.5" x14ac:dyDescent="0.25"/>
    <row r="3" spans="1:37" s="295" customFormat="1" ht="13.5" x14ac:dyDescent="0.25">
      <c r="B3" s="298" t="s">
        <v>88</v>
      </c>
      <c r="C3" s="298">
        <v>1981</v>
      </c>
      <c r="D3" s="298">
        <v>1982</v>
      </c>
      <c r="E3" s="298">
        <v>1983</v>
      </c>
      <c r="F3" s="298">
        <v>1984</v>
      </c>
      <c r="G3" s="298">
        <v>1985</v>
      </c>
      <c r="H3" s="298">
        <v>1986</v>
      </c>
      <c r="I3" s="298">
        <v>1987</v>
      </c>
      <c r="J3" s="298">
        <v>1988</v>
      </c>
      <c r="K3" s="298">
        <v>1989</v>
      </c>
      <c r="L3" s="298">
        <v>1990</v>
      </c>
      <c r="M3" s="298">
        <v>1991</v>
      </c>
      <c r="N3" s="298">
        <v>1992</v>
      </c>
      <c r="O3" s="298">
        <v>1993</v>
      </c>
      <c r="P3" s="298">
        <v>1994</v>
      </c>
      <c r="Q3" s="298">
        <v>1995</v>
      </c>
      <c r="R3" s="298">
        <v>1996</v>
      </c>
      <c r="S3" s="298">
        <v>1997</v>
      </c>
      <c r="T3" s="298">
        <v>1998</v>
      </c>
      <c r="U3" s="298">
        <v>1999</v>
      </c>
      <c r="V3" s="298">
        <v>2000</v>
      </c>
      <c r="W3" s="298">
        <v>2001</v>
      </c>
      <c r="X3" s="298">
        <v>2002</v>
      </c>
      <c r="Y3" s="298">
        <v>2003</v>
      </c>
      <c r="Z3" s="298">
        <v>2004</v>
      </c>
      <c r="AA3" s="298">
        <v>2005</v>
      </c>
      <c r="AB3" s="298">
        <v>2006</v>
      </c>
      <c r="AC3" s="298">
        <v>2007</v>
      </c>
      <c r="AD3" s="298">
        <v>2008</v>
      </c>
      <c r="AE3" s="298">
        <v>2009</v>
      </c>
      <c r="AF3" s="298">
        <v>2010</v>
      </c>
      <c r="AG3" s="298">
        <v>2011</v>
      </c>
      <c r="AH3" s="298">
        <v>2012</v>
      </c>
      <c r="AI3" s="298">
        <v>2013</v>
      </c>
      <c r="AJ3" s="298">
        <v>2014</v>
      </c>
      <c r="AK3" s="298">
        <v>2015</v>
      </c>
    </row>
    <row r="4" spans="1:37" s="295" customFormat="1" ht="13.5" x14ac:dyDescent="0.25">
      <c r="A4" s="295" t="s">
        <v>87</v>
      </c>
      <c r="B4" s="296">
        <v>0</v>
      </c>
      <c r="C4" s="296">
        <v>0</v>
      </c>
      <c r="D4" s="296">
        <v>0</v>
      </c>
      <c r="E4" s="296">
        <v>0</v>
      </c>
      <c r="F4" s="296">
        <v>12</v>
      </c>
      <c r="G4" s="296">
        <v>29</v>
      </c>
      <c r="H4" s="296">
        <v>103</v>
      </c>
      <c r="I4" s="296">
        <v>114</v>
      </c>
      <c r="J4" s="296">
        <v>154</v>
      </c>
      <c r="K4" s="296">
        <v>194</v>
      </c>
      <c r="L4" s="296">
        <v>234</v>
      </c>
      <c r="M4" s="296">
        <v>274</v>
      </c>
      <c r="N4" s="296">
        <v>333</v>
      </c>
      <c r="O4" s="296">
        <v>437</v>
      </c>
      <c r="P4" s="296">
        <v>548.70000000000005</v>
      </c>
      <c r="Q4" s="296">
        <v>612.20000000000005</v>
      </c>
      <c r="R4" s="296">
        <v>612.20000000000005</v>
      </c>
      <c r="S4" s="296">
        <v>612.20000000000005</v>
      </c>
      <c r="T4" s="296">
        <v>617.6</v>
      </c>
      <c r="U4" s="296">
        <v>665.2</v>
      </c>
      <c r="V4" s="296">
        <v>730</v>
      </c>
      <c r="W4" s="296">
        <v>2119.6</v>
      </c>
      <c r="X4" s="296">
        <v>2267.4</v>
      </c>
      <c r="Y4" s="296">
        <v>2438.5</v>
      </c>
      <c r="Z4" s="296">
        <v>2629.5</v>
      </c>
      <c r="AA4" s="296">
        <v>2740.3</v>
      </c>
      <c r="AB4" s="296">
        <v>2908.5</v>
      </c>
      <c r="AC4" s="296">
        <v>3029.2</v>
      </c>
      <c r="AD4" s="296">
        <v>3304.1</v>
      </c>
      <c r="AE4" s="296">
        <v>3544.4</v>
      </c>
      <c r="AF4" s="296">
        <v>3854.5</v>
      </c>
      <c r="AG4" s="296">
        <v>3925.2</v>
      </c>
      <c r="AH4" s="296">
        <v>3963.7</v>
      </c>
      <c r="AI4" s="296">
        <v>4049.8</v>
      </c>
      <c r="AJ4" s="296">
        <v>4246</v>
      </c>
      <c r="AK4" s="296">
        <v>4313.2</v>
      </c>
    </row>
    <row r="5" spans="1:37" s="295" customFormat="1" ht="13.5" x14ac:dyDescent="0.25">
      <c r="A5" s="295" t="s">
        <v>86</v>
      </c>
      <c r="B5" s="296">
        <v>0</v>
      </c>
      <c r="C5" s="296">
        <v>3</v>
      </c>
      <c r="D5" s="296">
        <v>17</v>
      </c>
      <c r="E5" s="296">
        <v>18</v>
      </c>
      <c r="F5" s="296">
        <v>26</v>
      </c>
      <c r="G5" s="296">
        <v>53</v>
      </c>
      <c r="H5" s="296">
        <v>72</v>
      </c>
      <c r="I5" s="296">
        <v>79</v>
      </c>
      <c r="J5" s="296">
        <v>89</v>
      </c>
      <c r="K5" s="296">
        <v>104</v>
      </c>
      <c r="L5" s="296">
        <v>119</v>
      </c>
      <c r="M5" s="296">
        <v>134</v>
      </c>
      <c r="N5" s="296">
        <v>137</v>
      </c>
      <c r="O5" s="296">
        <v>182</v>
      </c>
      <c r="P5" s="296">
        <v>244</v>
      </c>
      <c r="Q5" s="296">
        <v>251.1</v>
      </c>
      <c r="R5" s="296">
        <v>332.8</v>
      </c>
      <c r="S5" s="296">
        <v>440.6</v>
      </c>
      <c r="T5" s="296">
        <v>557.1</v>
      </c>
      <c r="U5" s="296">
        <v>754.9</v>
      </c>
      <c r="V5" s="296">
        <v>948</v>
      </c>
      <c r="W5" s="296">
        <v>1063.9000000000001</v>
      </c>
      <c r="X5" s="296">
        <v>1076.5</v>
      </c>
      <c r="Y5" s="296">
        <v>1155.7</v>
      </c>
      <c r="Z5" s="296">
        <v>1177.4000000000001</v>
      </c>
      <c r="AA5" s="296">
        <v>1359.5</v>
      </c>
      <c r="AB5" s="296">
        <v>1756.9</v>
      </c>
      <c r="AC5" s="296">
        <v>2039.5</v>
      </c>
      <c r="AD5" s="296">
        <v>2335</v>
      </c>
      <c r="AE5" s="296">
        <v>2477.8000000000002</v>
      </c>
      <c r="AF5" s="296">
        <v>2577.4</v>
      </c>
      <c r="AG5" s="296">
        <v>2734.1</v>
      </c>
      <c r="AH5" s="296">
        <v>2886.3</v>
      </c>
      <c r="AI5" s="296">
        <v>3021.3</v>
      </c>
      <c r="AJ5" s="296">
        <v>3144</v>
      </c>
      <c r="AK5" s="296">
        <v>3340.1</v>
      </c>
    </row>
    <row r="6" spans="1:37" s="295" customFormat="1" ht="13.5" x14ac:dyDescent="0.25">
      <c r="A6" s="295" t="s">
        <v>85</v>
      </c>
      <c r="B6" s="296">
        <v>15</v>
      </c>
      <c r="C6" s="296">
        <v>21</v>
      </c>
      <c r="D6" s="296">
        <v>32.5</v>
      </c>
      <c r="E6" s="296">
        <v>46.7</v>
      </c>
      <c r="F6" s="296">
        <v>62.7</v>
      </c>
      <c r="G6" s="296">
        <v>82.6</v>
      </c>
      <c r="H6" s="296">
        <v>106.3</v>
      </c>
      <c r="I6" s="296">
        <v>136</v>
      </c>
      <c r="J6" s="296">
        <v>155</v>
      </c>
      <c r="K6" s="296">
        <v>178.6</v>
      </c>
      <c r="L6" s="296">
        <v>202</v>
      </c>
      <c r="M6" s="296">
        <v>226.3</v>
      </c>
      <c r="N6" s="296">
        <v>254.7</v>
      </c>
      <c r="O6" s="296">
        <v>285.2</v>
      </c>
      <c r="P6" s="296">
        <v>320.10000000000002</v>
      </c>
      <c r="Q6" s="296">
        <v>356.2</v>
      </c>
      <c r="R6" s="296">
        <v>391.6</v>
      </c>
      <c r="S6" s="296">
        <v>427.5</v>
      </c>
      <c r="T6" s="296">
        <v>463.9</v>
      </c>
      <c r="U6" s="296">
        <v>502.8</v>
      </c>
      <c r="V6" s="296">
        <v>540.4</v>
      </c>
      <c r="W6" s="296">
        <v>582.9</v>
      </c>
      <c r="X6" s="296">
        <v>633.79999999999995</v>
      </c>
      <c r="Y6" s="296">
        <v>686.4</v>
      </c>
      <c r="Z6" s="296">
        <v>743.6</v>
      </c>
      <c r="AA6" s="296">
        <v>801.5</v>
      </c>
      <c r="AB6" s="296">
        <v>862.2</v>
      </c>
      <c r="AC6" s="296">
        <v>922.5</v>
      </c>
      <c r="AD6" s="296">
        <v>984.7</v>
      </c>
      <c r="AE6" s="296">
        <v>1049</v>
      </c>
      <c r="AF6" s="296">
        <v>1114</v>
      </c>
      <c r="AG6" s="296">
        <v>1188.3</v>
      </c>
      <c r="AH6" s="296">
        <v>1261.3</v>
      </c>
      <c r="AI6" s="296">
        <v>1344.7</v>
      </c>
      <c r="AJ6" s="296">
        <v>1435</v>
      </c>
      <c r="AK6" s="296">
        <v>1515</v>
      </c>
    </row>
    <row r="7" spans="1:37" s="295" customFormat="1" ht="13.5" x14ac:dyDescent="0.25">
      <c r="A7" s="295" t="s">
        <v>84</v>
      </c>
      <c r="B7" s="296">
        <v>2.2999999999999998</v>
      </c>
      <c r="C7" s="296">
        <v>4.5999999999999996</v>
      </c>
      <c r="D7" s="296">
        <v>9.1999999999999993</v>
      </c>
      <c r="E7" s="296">
        <v>18.3</v>
      </c>
      <c r="F7" s="296">
        <v>37.9</v>
      </c>
      <c r="G7" s="296">
        <v>53.8</v>
      </c>
      <c r="H7" s="296">
        <v>73.400000000000006</v>
      </c>
      <c r="I7" s="296">
        <v>95.6</v>
      </c>
      <c r="J7" s="296">
        <v>114.4</v>
      </c>
      <c r="K7" s="296">
        <v>137.4</v>
      </c>
      <c r="L7" s="296">
        <v>170.2</v>
      </c>
      <c r="M7" s="296">
        <v>203.2</v>
      </c>
      <c r="N7" s="296">
        <v>270.2</v>
      </c>
      <c r="O7" s="296">
        <v>319.8</v>
      </c>
      <c r="P7" s="296">
        <v>375.7</v>
      </c>
      <c r="Q7" s="296">
        <v>447.1</v>
      </c>
      <c r="R7" s="296">
        <v>515.6</v>
      </c>
      <c r="S7" s="296">
        <v>597.79999999999995</v>
      </c>
      <c r="T7" s="296">
        <v>702.7</v>
      </c>
      <c r="U7" s="296">
        <v>810.9</v>
      </c>
      <c r="V7" s="296">
        <v>919.1</v>
      </c>
      <c r="W7" s="296">
        <v>1020.2</v>
      </c>
      <c r="X7" s="296">
        <v>1157.3</v>
      </c>
      <c r="Y7" s="296">
        <v>1298</v>
      </c>
      <c r="Z7" s="296">
        <v>1435.9</v>
      </c>
      <c r="AA7" s="296">
        <v>1571.7</v>
      </c>
      <c r="AB7" s="296">
        <v>1709.3</v>
      </c>
      <c r="AC7" s="296">
        <v>1848.8</v>
      </c>
      <c r="AD7" s="296">
        <v>1998</v>
      </c>
      <c r="AE7" s="296">
        <v>2175.9</v>
      </c>
      <c r="AF7" s="296">
        <v>2375.5</v>
      </c>
      <c r="AG7" s="296">
        <v>2596.6</v>
      </c>
      <c r="AH7" s="296">
        <v>2845.5</v>
      </c>
      <c r="AI7" s="296">
        <v>3084.2</v>
      </c>
      <c r="AJ7" s="296">
        <v>3316</v>
      </c>
      <c r="AK7" s="296">
        <v>3574.5</v>
      </c>
    </row>
    <row r="8" spans="1:37" s="295" customFormat="1" ht="13.5" x14ac:dyDescent="0.25">
      <c r="A8" s="295" t="s">
        <v>83</v>
      </c>
      <c r="B8" s="296">
        <v>24</v>
      </c>
      <c r="C8" s="296">
        <v>32.799999999999997</v>
      </c>
      <c r="D8" s="296">
        <v>61.1</v>
      </c>
      <c r="E8" s="296">
        <v>77</v>
      </c>
      <c r="F8" s="296">
        <v>93.6</v>
      </c>
      <c r="G8" s="296">
        <v>113.8</v>
      </c>
      <c r="H8" s="296">
        <v>135.4</v>
      </c>
      <c r="I8" s="296">
        <v>163.9</v>
      </c>
      <c r="J8" s="296">
        <v>194.9</v>
      </c>
      <c r="K8" s="296">
        <v>226.8</v>
      </c>
      <c r="L8" s="296">
        <v>261.10000000000002</v>
      </c>
      <c r="M8" s="296">
        <v>299.3</v>
      </c>
      <c r="N8" s="296">
        <v>341.2</v>
      </c>
      <c r="O8" s="296">
        <v>394.8</v>
      </c>
      <c r="P8" s="296">
        <v>456.1</v>
      </c>
      <c r="Q8" s="296">
        <v>519.70000000000005</v>
      </c>
      <c r="R8" s="296">
        <v>592.79999999999995</v>
      </c>
      <c r="S8" s="296">
        <v>669.1</v>
      </c>
      <c r="T8" s="296">
        <v>743.2</v>
      </c>
      <c r="U8" s="296">
        <v>819.3</v>
      </c>
      <c r="V8" s="296">
        <v>895.6</v>
      </c>
      <c r="W8" s="296">
        <v>973.8</v>
      </c>
      <c r="X8" s="296">
        <v>1052</v>
      </c>
      <c r="Y8" s="296">
        <v>1132.5</v>
      </c>
      <c r="Z8" s="296">
        <v>1217.9000000000001</v>
      </c>
      <c r="AA8" s="296">
        <v>1307.5999999999999</v>
      </c>
      <c r="AB8" s="296">
        <v>1395.1</v>
      </c>
      <c r="AC8" s="296">
        <v>1508</v>
      </c>
      <c r="AD8" s="296">
        <v>1620.9</v>
      </c>
      <c r="AE8" s="296">
        <v>1740.9</v>
      </c>
      <c r="AF8" s="296">
        <v>1863.9</v>
      </c>
      <c r="AG8" s="296">
        <v>1991.1</v>
      </c>
      <c r="AH8" s="296">
        <v>2122.6</v>
      </c>
      <c r="AI8" s="296">
        <v>2253.6999999999998</v>
      </c>
      <c r="AJ8" s="296">
        <v>2395</v>
      </c>
      <c r="AK8" s="296">
        <v>2557.9</v>
      </c>
    </row>
    <row r="9" spans="1:37" s="295" customFormat="1" ht="13.5" x14ac:dyDescent="0.25">
      <c r="A9" s="297" t="s">
        <v>345</v>
      </c>
      <c r="B9" s="296">
        <f>SUM(B4:B8)</f>
        <v>41.3</v>
      </c>
      <c r="C9" s="296">
        <v>76.599999999999994</v>
      </c>
      <c r="D9" s="296">
        <v>168.4</v>
      </c>
      <c r="E9" s="296">
        <v>247.8</v>
      </c>
      <c r="F9" s="296">
        <v>312.39999999999998</v>
      </c>
      <c r="G9" s="296">
        <v>448.8</v>
      </c>
      <c r="H9" s="296">
        <v>602.20000000000005</v>
      </c>
      <c r="I9" s="296">
        <v>757.4</v>
      </c>
      <c r="J9" s="296">
        <v>860.5</v>
      </c>
      <c r="K9" s="296">
        <v>975.7</v>
      </c>
      <c r="L9" s="296">
        <v>1107.5999999999999</v>
      </c>
      <c r="M9" s="296">
        <v>1241.5999999999999</v>
      </c>
      <c r="N9" s="296">
        <v>1431.1</v>
      </c>
      <c r="O9" s="296">
        <v>1763.3</v>
      </c>
      <c r="P9" s="296">
        <v>2087.6999999999998</v>
      </c>
      <c r="Q9" s="296">
        <v>2337.4</v>
      </c>
      <c r="R9" s="296">
        <v>2594.1</v>
      </c>
      <c r="S9" s="296">
        <v>2805.5</v>
      </c>
      <c r="T9" s="296">
        <v>3090.7</v>
      </c>
      <c r="U9" s="296">
        <v>3512</v>
      </c>
      <c r="V9" s="296">
        <v>3992</v>
      </c>
      <c r="W9" s="296">
        <v>5719.3</v>
      </c>
      <c r="X9" s="296">
        <v>6146.1</v>
      </c>
      <c r="Y9" s="296">
        <v>6670.2</v>
      </c>
      <c r="Z9" s="296">
        <v>7163.4</v>
      </c>
      <c r="AA9" s="296">
        <v>7738.7</v>
      </c>
      <c r="AB9" s="296">
        <v>8590.4</v>
      </c>
      <c r="AC9" s="296">
        <v>9306.4</v>
      </c>
      <c r="AD9" s="296">
        <v>10182.1</v>
      </c>
      <c r="AE9" s="296">
        <v>10927.4</v>
      </c>
      <c r="AF9" s="296">
        <v>11729.7</v>
      </c>
      <c r="AG9" s="296">
        <v>12435.3</v>
      </c>
      <c r="AH9" s="296">
        <f>SUM(AH4:AH8)</f>
        <v>13079.4</v>
      </c>
      <c r="AI9" s="296">
        <f>SUM(AI4:AI8)</f>
        <v>13753.7</v>
      </c>
      <c r="AJ9" s="296">
        <f>SUM(AJ4:AJ8)</f>
        <v>14536</v>
      </c>
      <c r="AK9" s="296">
        <f>SUM(AK4:AK8)</f>
        <v>15300.699999999999</v>
      </c>
    </row>
    <row r="10" spans="1:37" s="295" customFormat="1" ht="13.5" x14ac:dyDescent="0.25"/>
    <row r="11" spans="1:37" s="295" customFormat="1" ht="13.5" x14ac:dyDescent="0.25">
      <c r="B11" s="297"/>
    </row>
  </sheetData>
  <pageMargins left="0.75" right="0.75" top="1" bottom="1" header="0.5" footer="0.5"/>
  <pageSetup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topLeftCell="A10" workbookViewId="0">
      <selection activeCell="A14" sqref="A14"/>
    </sheetView>
  </sheetViews>
  <sheetFormatPr defaultRowHeight="15" x14ac:dyDescent="0.25"/>
  <cols>
    <col min="1" max="1" width="63.140625" style="107" bestFit="1" customWidth="1"/>
    <col min="2" max="2" width="9.5703125" style="107" bestFit="1" customWidth="1"/>
    <col min="3" max="16384" width="9.140625" style="107"/>
  </cols>
  <sheetData>
    <row r="1" spans="1:2" x14ac:dyDescent="0.25">
      <c r="A1" s="26" t="s">
        <v>346</v>
      </c>
    </row>
    <row r="3" spans="1:2" ht="16.5" x14ac:dyDescent="0.3">
      <c r="A3" s="26" t="s">
        <v>351</v>
      </c>
      <c r="B3" s="22"/>
    </row>
    <row r="4" spans="1:2" ht="16.5" x14ac:dyDescent="0.3">
      <c r="A4" s="22"/>
      <c r="B4" s="22"/>
    </row>
    <row r="5" spans="1:2" ht="16.5" x14ac:dyDescent="0.3">
      <c r="A5" s="22" t="s">
        <v>286</v>
      </c>
      <c r="B5" s="299">
        <v>259</v>
      </c>
    </row>
    <row r="6" spans="1:2" ht="16.5" x14ac:dyDescent="0.3">
      <c r="A6" s="22" t="s">
        <v>287</v>
      </c>
      <c r="B6" s="299">
        <v>31</v>
      </c>
    </row>
    <row r="7" spans="1:2" ht="16.5" x14ac:dyDescent="0.3">
      <c r="A7" s="22" t="s">
        <v>288</v>
      </c>
      <c r="B7" s="299">
        <v>46</v>
      </c>
    </row>
    <row r="8" spans="1:2" ht="16.5" x14ac:dyDescent="0.3">
      <c r="A8" s="22" t="s">
        <v>289</v>
      </c>
      <c r="B8" s="299">
        <v>3</v>
      </c>
    </row>
    <row r="9" spans="1:2" ht="16.5" x14ac:dyDescent="0.3">
      <c r="A9" s="22" t="s">
        <v>290</v>
      </c>
      <c r="B9" s="299">
        <v>5</v>
      </c>
    </row>
    <row r="10" spans="1:2" ht="16.5" x14ac:dyDescent="0.3">
      <c r="A10" s="22" t="s">
        <v>291</v>
      </c>
      <c r="B10" s="299">
        <v>89</v>
      </c>
    </row>
    <row r="11" spans="1:2" ht="16.5" x14ac:dyDescent="0.3">
      <c r="A11" s="22" t="s">
        <v>292</v>
      </c>
      <c r="B11" s="299">
        <v>61</v>
      </c>
    </row>
    <row r="12" spans="1:2" ht="16.5" x14ac:dyDescent="0.3">
      <c r="A12" s="22" t="s">
        <v>293</v>
      </c>
      <c r="B12" s="299">
        <v>68</v>
      </c>
    </row>
    <row r="13" spans="1:2" ht="16.5" x14ac:dyDescent="0.3">
      <c r="A13" s="22" t="s">
        <v>359</v>
      </c>
      <c r="B13" s="299">
        <v>1717</v>
      </c>
    </row>
    <row r="14" spans="1:2" ht="16.5" x14ac:dyDescent="0.3">
      <c r="A14" s="22" t="s">
        <v>40</v>
      </c>
      <c r="B14" s="299">
        <f>SUM(B5:B13)</f>
        <v>2279</v>
      </c>
    </row>
    <row r="15" spans="1:2" ht="16.5" x14ac:dyDescent="0.3">
      <c r="A15" s="22"/>
      <c r="B15" s="22"/>
    </row>
    <row r="16" spans="1:2" ht="66" x14ac:dyDescent="0.3">
      <c r="A16" s="28" t="s">
        <v>285</v>
      </c>
      <c r="B16" s="22"/>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1"/>
  <sheetViews>
    <sheetView zoomScale="70" zoomScaleNormal="70" workbookViewId="0">
      <selection activeCell="C34" sqref="C34"/>
    </sheetView>
  </sheetViews>
  <sheetFormatPr defaultRowHeight="11.25" x14ac:dyDescent="0.2"/>
  <cols>
    <col min="1" max="1" width="22.140625" style="2" customWidth="1"/>
    <col min="2" max="8" width="15.42578125" style="1" customWidth="1"/>
    <col min="9" max="9" width="15.85546875" style="1" customWidth="1"/>
    <col min="10" max="10" width="11.5703125" style="1" bestFit="1" customWidth="1"/>
    <col min="11" max="16384" width="9.140625" style="1"/>
  </cols>
  <sheetData>
    <row r="1" spans="1:12" ht="33" customHeight="1" x14ac:dyDescent="0.2">
      <c r="A1" s="327" t="s">
        <v>298</v>
      </c>
      <c r="B1" s="327"/>
      <c r="C1" s="327"/>
      <c r="D1" s="327"/>
      <c r="E1" s="327"/>
      <c r="F1" s="327"/>
      <c r="G1" s="327"/>
      <c r="H1" s="327"/>
      <c r="I1" s="327"/>
    </row>
    <row r="2" spans="1:12" ht="24" customHeight="1" x14ac:dyDescent="0.2">
      <c r="A2" s="13" t="s">
        <v>11</v>
      </c>
      <c r="B2" s="45">
        <v>2009</v>
      </c>
      <c r="C2" s="45">
        <v>2010</v>
      </c>
      <c r="D2" s="45">
        <v>2011</v>
      </c>
      <c r="E2" s="45">
        <v>2012</v>
      </c>
      <c r="F2" s="45">
        <v>2013</v>
      </c>
      <c r="G2" s="45">
        <v>2014</v>
      </c>
      <c r="H2" s="45">
        <v>2015</v>
      </c>
      <c r="I2" s="12"/>
      <c r="J2" s="12"/>
      <c r="K2" s="12"/>
      <c r="L2" s="11"/>
    </row>
    <row r="3" spans="1:12" ht="17.25" x14ac:dyDescent="0.3">
      <c r="A3" s="9" t="s">
        <v>10</v>
      </c>
      <c r="B3" s="46"/>
      <c r="C3" s="46"/>
      <c r="D3" s="46"/>
      <c r="E3" s="46"/>
      <c r="F3" s="46"/>
      <c r="G3" s="46"/>
      <c r="H3" s="46"/>
      <c r="I3" s="6"/>
      <c r="J3" s="6"/>
      <c r="K3" s="6"/>
    </row>
    <row r="4" spans="1:12" ht="17.25" x14ac:dyDescent="0.3">
      <c r="A4" s="10" t="s">
        <v>8</v>
      </c>
      <c r="B4" s="46">
        <v>115447417.25</v>
      </c>
      <c r="C4" s="46">
        <v>133710043</v>
      </c>
      <c r="D4" s="46">
        <v>152268151.75</v>
      </c>
      <c r="E4" s="46">
        <v>172625716.75</v>
      </c>
      <c r="F4" s="46">
        <v>162598812.96000001</v>
      </c>
      <c r="G4" s="46">
        <v>160287940</v>
      </c>
      <c r="H4" s="46">
        <v>181913710</v>
      </c>
      <c r="I4" s="6"/>
      <c r="J4" s="6"/>
      <c r="K4" s="6"/>
    </row>
    <row r="5" spans="1:12" ht="17.25" x14ac:dyDescent="0.3">
      <c r="A5" s="10" t="s">
        <v>7</v>
      </c>
      <c r="B5" s="46">
        <v>30945648.239999998</v>
      </c>
      <c r="C5" s="46">
        <v>33492947</v>
      </c>
      <c r="D5" s="46">
        <v>38469679.740000002</v>
      </c>
      <c r="E5" s="46">
        <v>41986003.759999998</v>
      </c>
      <c r="F5" s="46">
        <v>39747604.240000002</v>
      </c>
      <c r="G5" s="46">
        <v>34671529</v>
      </c>
      <c r="H5" s="46">
        <v>36098327</v>
      </c>
      <c r="I5" s="6"/>
      <c r="J5" s="6"/>
      <c r="K5" s="6"/>
    </row>
    <row r="6" spans="1:12" ht="17.25" x14ac:dyDescent="0.3">
      <c r="A6" s="10" t="s">
        <v>6</v>
      </c>
      <c r="B6" s="46">
        <v>11491287.24</v>
      </c>
      <c r="C6" s="46">
        <v>12105809</v>
      </c>
      <c r="D6" s="46">
        <v>12032226</v>
      </c>
      <c r="E6" s="46">
        <v>13214569.75</v>
      </c>
      <c r="F6" s="46">
        <v>11401470.98</v>
      </c>
      <c r="G6" s="46">
        <v>11970486</v>
      </c>
      <c r="H6" s="46">
        <v>16585522</v>
      </c>
      <c r="I6" s="6"/>
      <c r="J6" s="6"/>
      <c r="K6" s="6"/>
    </row>
    <row r="7" spans="1:12" ht="17.25" x14ac:dyDescent="0.3">
      <c r="A7" s="10" t="s">
        <v>5</v>
      </c>
      <c r="B7" s="46">
        <v>19975090</v>
      </c>
      <c r="C7" s="46">
        <v>20280762.440000001</v>
      </c>
      <c r="D7" s="46">
        <v>18278218</v>
      </c>
      <c r="E7" s="46">
        <v>21130595.140000001</v>
      </c>
      <c r="F7" s="46">
        <v>25235638.289999999</v>
      </c>
      <c r="G7" s="46">
        <v>24850807</v>
      </c>
      <c r="H7" s="46">
        <v>23579652</v>
      </c>
      <c r="I7" s="6"/>
      <c r="J7" s="6"/>
      <c r="K7" s="6"/>
    </row>
    <row r="8" spans="1:12" ht="17.25" x14ac:dyDescent="0.3">
      <c r="A8" s="9" t="s">
        <v>9</v>
      </c>
      <c r="B8" s="46"/>
      <c r="C8" s="46"/>
      <c r="D8" s="46"/>
      <c r="E8" s="46"/>
      <c r="F8" s="46"/>
      <c r="G8" s="46"/>
      <c r="H8" s="46"/>
      <c r="I8" s="6"/>
      <c r="J8" s="6"/>
      <c r="K8" s="6"/>
    </row>
    <row r="9" spans="1:12" ht="17.25" x14ac:dyDescent="0.3">
      <c r="A9" s="8" t="s">
        <v>8</v>
      </c>
      <c r="B9" s="46">
        <v>11123909</v>
      </c>
      <c r="C9" s="46">
        <v>26914846.25</v>
      </c>
      <c r="D9" s="46">
        <v>56777878.75</v>
      </c>
      <c r="E9" s="46">
        <v>33006552</v>
      </c>
      <c r="F9" s="46">
        <v>32488550.530000001</v>
      </c>
      <c r="G9" s="46">
        <v>6079913</v>
      </c>
      <c r="H9" s="46">
        <v>10173688</v>
      </c>
      <c r="I9" s="6"/>
      <c r="J9" s="6"/>
      <c r="K9" s="6"/>
    </row>
    <row r="10" spans="1:12" ht="17.25" x14ac:dyDescent="0.3">
      <c r="A10" s="8" t="s">
        <v>7</v>
      </c>
      <c r="B10" s="46">
        <v>10279652</v>
      </c>
      <c r="C10" s="46">
        <v>3163912.24</v>
      </c>
      <c r="D10" s="46">
        <v>20472137.739999998</v>
      </c>
      <c r="E10" s="46">
        <v>11692569</v>
      </c>
      <c r="F10" s="46">
        <v>8440507.1400000006</v>
      </c>
      <c r="G10" s="46">
        <v>16958535</v>
      </c>
      <c r="H10" s="46">
        <v>2603186</v>
      </c>
      <c r="I10" s="6"/>
      <c r="J10" s="6"/>
      <c r="K10" s="6"/>
    </row>
    <row r="11" spans="1:12" ht="17.25" x14ac:dyDescent="0.3">
      <c r="A11" s="8" t="s">
        <v>6</v>
      </c>
      <c r="B11" s="46">
        <v>2261438</v>
      </c>
      <c r="C11" s="46">
        <v>9564849.2400000002</v>
      </c>
      <c r="D11" s="46">
        <v>18676436.75</v>
      </c>
      <c r="E11" s="46">
        <v>15853187</v>
      </c>
      <c r="F11" s="46">
        <v>10813833.08</v>
      </c>
      <c r="G11" s="46">
        <v>14438818</v>
      </c>
      <c r="H11" s="46">
        <v>9789350</v>
      </c>
      <c r="J11" s="6"/>
      <c r="K11" s="6"/>
    </row>
    <row r="12" spans="1:12" ht="34.5" x14ac:dyDescent="0.3">
      <c r="A12" s="8" t="s">
        <v>294</v>
      </c>
      <c r="B12" s="47">
        <v>3747363</v>
      </c>
      <c r="C12" s="47">
        <v>354783.85</v>
      </c>
      <c r="D12" s="47">
        <v>-101012.25</v>
      </c>
      <c r="E12" s="46">
        <v>42215.48</v>
      </c>
      <c r="F12" s="46">
        <v>375475.23</v>
      </c>
      <c r="G12" s="46">
        <v>-123917.97</v>
      </c>
      <c r="H12" s="46">
        <v>4049</v>
      </c>
      <c r="I12" s="57" t="s">
        <v>91</v>
      </c>
      <c r="J12" s="6"/>
      <c r="K12" s="6"/>
    </row>
    <row r="13" spans="1:12" ht="17.25" x14ac:dyDescent="0.3">
      <c r="A13" s="8" t="s">
        <v>4</v>
      </c>
      <c r="B13" s="47"/>
      <c r="C13" s="47"/>
      <c r="D13" s="47">
        <v>-5658821</v>
      </c>
      <c r="E13" s="46">
        <v>-3141637</v>
      </c>
      <c r="F13" s="46"/>
      <c r="G13" s="46"/>
      <c r="H13" s="46">
        <v>-1196935</v>
      </c>
      <c r="I13" s="57">
        <f>SUM(H9:H13)</f>
        <v>21373338</v>
      </c>
      <c r="J13" s="6"/>
      <c r="K13" s="6"/>
    </row>
    <row r="14" spans="1:12" ht="15" x14ac:dyDescent="0.2">
      <c r="A14" s="5" t="s">
        <v>3</v>
      </c>
      <c r="B14" s="48">
        <f>SUM(B3:B13)</f>
        <v>205271804.73000002</v>
      </c>
      <c r="C14" s="48">
        <f t="shared" ref="C14:H14" si="0">SUM(C3:C13)</f>
        <v>239587953.02000001</v>
      </c>
      <c r="D14" s="48">
        <f t="shared" si="0"/>
        <v>311214895.48000002</v>
      </c>
      <c r="E14" s="48">
        <f t="shared" si="0"/>
        <v>306409771.88</v>
      </c>
      <c r="F14" s="48">
        <f t="shared" si="0"/>
        <v>291101892.44999999</v>
      </c>
      <c r="G14" s="48">
        <f t="shared" si="0"/>
        <v>269134110.02999997</v>
      </c>
      <c r="H14" s="48">
        <f t="shared" si="0"/>
        <v>279550549</v>
      </c>
      <c r="I14" s="6"/>
      <c r="J14" s="6"/>
      <c r="K14" s="6"/>
    </row>
    <row r="15" spans="1:12" ht="17.25" x14ac:dyDescent="0.3">
      <c r="A15" s="4"/>
      <c r="B15" s="3"/>
      <c r="C15" s="3"/>
      <c r="D15" s="3"/>
      <c r="E15" s="3"/>
      <c r="F15" s="3"/>
      <c r="G15" s="3"/>
    </row>
    <row r="16" spans="1:12" ht="17.25" x14ac:dyDescent="0.3">
      <c r="A16" s="55" t="s">
        <v>90</v>
      </c>
      <c r="B16" s="3"/>
      <c r="C16" s="3"/>
      <c r="D16" s="3"/>
      <c r="E16" s="3"/>
      <c r="F16" s="3"/>
      <c r="G16" s="3"/>
    </row>
    <row r="17" spans="1:11" ht="15" x14ac:dyDescent="0.2">
      <c r="A17" s="13" t="s">
        <v>11</v>
      </c>
      <c r="B17" s="45">
        <f>B2</f>
        <v>2009</v>
      </c>
      <c r="C17" s="45">
        <f t="shared" ref="C17:H17" si="1">C2</f>
        <v>2010</v>
      </c>
      <c r="D17" s="45">
        <f t="shared" si="1"/>
        <v>2011</v>
      </c>
      <c r="E17" s="45">
        <f t="shared" si="1"/>
        <v>2012</v>
      </c>
      <c r="F17" s="45">
        <f t="shared" si="1"/>
        <v>2013</v>
      </c>
      <c r="G17" s="45">
        <f t="shared" si="1"/>
        <v>2014</v>
      </c>
      <c r="H17" s="45">
        <f t="shared" si="1"/>
        <v>2015</v>
      </c>
    </row>
    <row r="18" spans="1:11" ht="17.25" x14ac:dyDescent="0.3">
      <c r="A18" s="8" t="s">
        <v>8</v>
      </c>
      <c r="B18" s="7">
        <f t="shared" ref="B18:H18" si="2">B4+B9</f>
        <v>126571326.25</v>
      </c>
      <c r="C18" s="7">
        <f t="shared" si="2"/>
        <v>160624889.25</v>
      </c>
      <c r="D18" s="7">
        <f t="shared" si="2"/>
        <v>209046030.5</v>
      </c>
      <c r="E18" s="7">
        <f t="shared" si="2"/>
        <v>205632268.75</v>
      </c>
      <c r="F18" s="7">
        <f t="shared" si="2"/>
        <v>195087363.49000001</v>
      </c>
      <c r="G18" s="7">
        <f t="shared" si="2"/>
        <v>166367853</v>
      </c>
      <c r="H18" s="7">
        <f t="shared" si="2"/>
        <v>192087398</v>
      </c>
    </row>
    <row r="19" spans="1:11" ht="17.25" x14ac:dyDescent="0.3">
      <c r="A19" s="8" t="s">
        <v>7</v>
      </c>
      <c r="B19" s="7">
        <f t="shared" ref="B19:H19" si="3">B5+B10</f>
        <v>41225300.239999995</v>
      </c>
      <c r="C19" s="7">
        <f t="shared" si="3"/>
        <v>36656859.240000002</v>
      </c>
      <c r="D19" s="7">
        <f t="shared" si="3"/>
        <v>58941817.480000004</v>
      </c>
      <c r="E19" s="7">
        <f t="shared" si="3"/>
        <v>53678572.759999998</v>
      </c>
      <c r="F19" s="7">
        <f t="shared" si="3"/>
        <v>48188111.380000003</v>
      </c>
      <c r="G19" s="7">
        <f t="shared" si="3"/>
        <v>51630064</v>
      </c>
      <c r="H19" s="7">
        <f t="shared" si="3"/>
        <v>38701513</v>
      </c>
    </row>
    <row r="20" spans="1:11" ht="17.25" x14ac:dyDescent="0.3">
      <c r="A20" s="8" t="s">
        <v>6</v>
      </c>
      <c r="B20" s="7">
        <f t="shared" ref="B20:H20" si="4">B6+B11</f>
        <v>13752725.24</v>
      </c>
      <c r="C20" s="7">
        <f t="shared" si="4"/>
        <v>21670658.240000002</v>
      </c>
      <c r="D20" s="7">
        <f t="shared" si="4"/>
        <v>30708662.75</v>
      </c>
      <c r="E20" s="7">
        <f t="shared" si="4"/>
        <v>29067756.75</v>
      </c>
      <c r="F20" s="7">
        <f t="shared" si="4"/>
        <v>22215304.060000002</v>
      </c>
      <c r="G20" s="7">
        <f t="shared" si="4"/>
        <v>26409304</v>
      </c>
      <c r="H20" s="7">
        <f t="shared" si="4"/>
        <v>26374872</v>
      </c>
    </row>
    <row r="21" spans="1:11" ht="19.5" x14ac:dyDescent="0.3">
      <c r="A21" s="8" t="s">
        <v>89</v>
      </c>
      <c r="B21" s="7">
        <f t="shared" ref="B21:H21" si="5">B7+B12</f>
        <v>23722453</v>
      </c>
      <c r="C21" s="7">
        <f t="shared" si="5"/>
        <v>20635546.290000003</v>
      </c>
      <c r="D21" s="7">
        <f t="shared" si="5"/>
        <v>18177205.75</v>
      </c>
      <c r="E21" s="7">
        <f t="shared" si="5"/>
        <v>21172810.620000001</v>
      </c>
      <c r="F21" s="7">
        <f t="shared" si="5"/>
        <v>25611113.52</v>
      </c>
      <c r="G21" s="7">
        <f t="shared" si="5"/>
        <v>24726889.030000001</v>
      </c>
      <c r="H21" s="7">
        <f t="shared" si="5"/>
        <v>23583701</v>
      </c>
    </row>
    <row r="22" spans="1:11" ht="17.25" x14ac:dyDescent="0.3">
      <c r="A22" s="8" t="s">
        <v>4</v>
      </c>
      <c r="B22" s="7">
        <f t="shared" ref="B22:H22" si="6">B13</f>
        <v>0</v>
      </c>
      <c r="C22" s="7">
        <f t="shared" si="6"/>
        <v>0</v>
      </c>
      <c r="D22" s="7">
        <f t="shared" si="6"/>
        <v>-5658821</v>
      </c>
      <c r="E22" s="7">
        <f t="shared" si="6"/>
        <v>-3141637</v>
      </c>
      <c r="F22" s="7">
        <f t="shared" si="6"/>
        <v>0</v>
      </c>
      <c r="G22" s="7">
        <f t="shared" si="6"/>
        <v>0</v>
      </c>
      <c r="H22" s="7">
        <f t="shared" si="6"/>
        <v>-1196935</v>
      </c>
    </row>
    <row r="23" spans="1:11" ht="15" x14ac:dyDescent="0.2">
      <c r="A23" s="5" t="s">
        <v>3</v>
      </c>
      <c r="B23" s="48">
        <f t="shared" ref="B23:H23" si="7">B14</f>
        <v>205271804.73000002</v>
      </c>
      <c r="C23" s="48">
        <f t="shared" si="7"/>
        <v>239587953.02000001</v>
      </c>
      <c r="D23" s="48">
        <f t="shared" si="7"/>
        <v>311214895.48000002</v>
      </c>
      <c r="E23" s="48">
        <f t="shared" si="7"/>
        <v>306409771.88</v>
      </c>
      <c r="F23" s="48">
        <f t="shared" si="7"/>
        <v>291101892.44999999</v>
      </c>
      <c r="G23" s="48">
        <f t="shared" si="7"/>
        <v>269134110.02999997</v>
      </c>
      <c r="H23" s="48">
        <f t="shared" si="7"/>
        <v>279550549</v>
      </c>
    </row>
    <row r="24" spans="1:11" ht="17.25" x14ac:dyDescent="0.3">
      <c r="A24" s="4"/>
      <c r="B24" s="3"/>
      <c r="C24" s="3"/>
      <c r="D24" s="3"/>
      <c r="E24" s="3"/>
      <c r="F24" s="3"/>
      <c r="G24" s="3"/>
      <c r="H24" s="3"/>
    </row>
    <row r="25" spans="1:11" ht="17.25" x14ac:dyDescent="0.3">
      <c r="A25" s="49" t="s">
        <v>2</v>
      </c>
      <c r="B25" s="50"/>
      <c r="C25" s="50"/>
      <c r="D25" s="50"/>
      <c r="E25" s="50"/>
      <c r="F25" s="50"/>
      <c r="G25" s="50"/>
      <c r="H25" s="50"/>
      <c r="I25" s="51"/>
      <c r="J25" s="51"/>
    </row>
    <row r="26" spans="1:11" ht="34.5" customHeight="1" x14ac:dyDescent="0.3">
      <c r="A26" s="329" t="s">
        <v>1</v>
      </c>
      <c r="B26" s="329"/>
      <c r="C26" s="329"/>
      <c r="D26" s="329"/>
      <c r="E26" s="329"/>
      <c r="F26" s="329"/>
      <c r="G26" s="329"/>
      <c r="H26" s="329"/>
      <c r="I26" s="329"/>
      <c r="J26" s="329"/>
      <c r="K26" s="329"/>
    </row>
    <row r="27" spans="1:11" ht="17.25" customHeight="1" x14ac:dyDescent="0.3">
      <c r="A27" s="325" t="s">
        <v>0</v>
      </c>
      <c r="B27" s="325"/>
      <c r="C27" s="325"/>
      <c r="D27" s="325"/>
      <c r="E27" s="325"/>
      <c r="F27" s="325"/>
      <c r="G27" s="325"/>
      <c r="H27" s="325"/>
      <c r="I27" s="325"/>
      <c r="J27" s="325"/>
      <c r="K27" s="325"/>
    </row>
    <row r="28" spans="1:11" ht="22.5" customHeight="1" x14ac:dyDescent="0.3">
      <c r="A28" s="325" t="s">
        <v>300</v>
      </c>
      <c r="B28" s="325"/>
      <c r="C28" s="325"/>
      <c r="D28" s="325"/>
      <c r="E28" s="325"/>
      <c r="F28" s="325"/>
      <c r="G28" s="325"/>
      <c r="H28" s="325"/>
      <c r="I28" s="325"/>
      <c r="J28" s="325"/>
      <c r="K28" s="325"/>
    </row>
    <row r="30" spans="1:11" ht="17.25" x14ac:dyDescent="0.3">
      <c r="A30" s="325"/>
      <c r="B30" s="328"/>
      <c r="C30" s="328"/>
      <c r="D30" s="328"/>
      <c r="E30" s="328"/>
      <c r="F30" s="328"/>
      <c r="G30" s="328"/>
      <c r="H30" s="328"/>
    </row>
    <row r="31" spans="1:11" ht="17.25" x14ac:dyDescent="0.3">
      <c r="A31" s="52"/>
      <c r="B31" s="53" t="str">
        <f>TEXT(H17,0)&amp;" exp+capital"</f>
        <v>2015 exp+capital</v>
      </c>
      <c r="D31" s="56" t="s">
        <v>299</v>
      </c>
    </row>
    <row r="32" spans="1:11" ht="17.25" x14ac:dyDescent="0.3">
      <c r="A32" s="52" t="s">
        <v>8</v>
      </c>
      <c r="B32" s="54">
        <f>H18</f>
        <v>192087398</v>
      </c>
    </row>
    <row r="33" spans="1:11" ht="17.25" x14ac:dyDescent="0.3">
      <c r="A33" s="52" t="s">
        <v>7</v>
      </c>
      <c r="B33" s="54">
        <f t="shared" ref="B33:B35" si="8">H19</f>
        <v>38701513</v>
      </c>
      <c r="D33" s="323" t="s">
        <v>105</v>
      </c>
      <c r="E33" s="324"/>
      <c r="F33" s="324"/>
      <c r="G33" s="324"/>
      <c r="H33" s="324"/>
      <c r="I33" s="324"/>
      <c r="J33" s="324"/>
      <c r="K33" s="324"/>
    </row>
    <row r="34" spans="1:11" ht="17.25" x14ac:dyDescent="0.3">
      <c r="A34" s="52" t="s">
        <v>6</v>
      </c>
      <c r="B34" s="54">
        <f t="shared" si="8"/>
        <v>26374872</v>
      </c>
      <c r="D34" s="325" t="str">
        <f>"Total: $" &amp; TEXT(H23,"#0.0,,") &amp; " million includes $" &amp; TEXT(I13,"#0.0,,") &amp; " million in obligatons to capital projects"</f>
        <v>Total: $279.6 million includes $21.4 million in obligatons to capital projects</v>
      </c>
      <c r="E34" s="326"/>
      <c r="F34" s="326"/>
      <c r="G34" s="326"/>
      <c r="H34" s="326"/>
      <c r="I34" s="326"/>
      <c r="J34" s="326"/>
      <c r="K34" s="326"/>
    </row>
    <row r="35" spans="1:11" ht="17.25" x14ac:dyDescent="0.3">
      <c r="A35" s="52" t="s">
        <v>5</v>
      </c>
      <c r="B35" s="54">
        <f t="shared" si="8"/>
        <v>23583701</v>
      </c>
    </row>
    <row r="36" spans="1:11" ht="17.25" x14ac:dyDescent="0.3">
      <c r="A36" s="52"/>
      <c r="B36" s="54"/>
    </row>
    <row r="37" spans="1:11" ht="17.25" x14ac:dyDescent="0.3">
      <c r="A37" s="52"/>
      <c r="B37" s="52"/>
    </row>
    <row r="38" spans="1:11" ht="17.25" x14ac:dyDescent="0.3">
      <c r="A38" s="52"/>
      <c r="B38" s="52"/>
    </row>
    <row r="39" spans="1:11" ht="17.25" x14ac:dyDescent="0.3">
      <c r="A39" s="52"/>
      <c r="B39" s="52"/>
    </row>
    <row r="40" spans="1:11" ht="17.25" x14ac:dyDescent="0.3">
      <c r="A40" s="52"/>
      <c r="B40" s="52"/>
    </row>
    <row r="41" spans="1:11" ht="17.25" x14ac:dyDescent="0.3">
      <c r="A41" s="1"/>
      <c r="B41" s="52"/>
    </row>
  </sheetData>
  <mergeCells count="7">
    <mergeCell ref="D33:K33"/>
    <mergeCell ref="D34:K34"/>
    <mergeCell ref="A1:I1"/>
    <mergeCell ref="A30:H30"/>
    <mergeCell ref="A26:K26"/>
    <mergeCell ref="A27:K27"/>
    <mergeCell ref="A28:K28"/>
  </mergeCells>
  <pageMargins left="0.36" right="0.35" top="0.82" bottom="0.28000000000000003" header="0.21" footer="0.16"/>
  <pageSetup scale="72"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zoomScaleNormal="100" workbookViewId="0">
      <selection activeCell="A10" sqref="A10:I10"/>
    </sheetView>
  </sheetViews>
  <sheetFormatPr defaultRowHeight="17.25" x14ac:dyDescent="0.3"/>
  <cols>
    <col min="1" max="1" width="16.28515625" style="15" customWidth="1"/>
    <col min="2" max="6" width="15.42578125" style="15" bestFit="1" customWidth="1"/>
    <col min="7" max="7" width="15.42578125" style="14" customWidth="1"/>
    <col min="8" max="8" width="15.5703125" style="14" customWidth="1"/>
    <col min="9" max="16384" width="9.140625" style="14"/>
  </cols>
  <sheetData>
    <row r="1" spans="1:9" ht="30.75" customHeight="1" x14ac:dyDescent="0.3">
      <c r="A1" s="21" t="s">
        <v>295</v>
      </c>
    </row>
    <row r="2" spans="1:9" ht="21.75" customHeight="1" x14ac:dyDescent="0.3">
      <c r="A2" s="58" t="s">
        <v>14</v>
      </c>
      <c r="B2" s="59">
        <v>2009</v>
      </c>
      <c r="C2" s="59">
        <v>2010</v>
      </c>
      <c r="D2" s="59">
        <v>2011</v>
      </c>
      <c r="E2" s="59">
        <v>2012</v>
      </c>
      <c r="F2" s="59">
        <v>2013</v>
      </c>
      <c r="G2" s="59" t="s">
        <v>301</v>
      </c>
      <c r="H2" s="59">
        <v>2015</v>
      </c>
    </row>
    <row r="3" spans="1:9" x14ac:dyDescent="0.3">
      <c r="A3" s="60" t="s">
        <v>13</v>
      </c>
      <c r="B3" s="47">
        <v>113900603</v>
      </c>
      <c r="C3" s="47">
        <v>129758323</v>
      </c>
      <c r="D3" s="47">
        <v>143477289</v>
      </c>
      <c r="E3" s="47">
        <v>162060445</v>
      </c>
      <c r="F3" s="47">
        <v>151177409</v>
      </c>
      <c r="G3" s="47">
        <v>143128947.90000001</v>
      </c>
      <c r="H3" s="47">
        <v>165362220.78999999</v>
      </c>
    </row>
    <row r="4" spans="1:9" x14ac:dyDescent="0.3">
      <c r="A4" s="60" t="s">
        <v>12</v>
      </c>
      <c r="B4" s="47">
        <v>11668863</v>
      </c>
      <c r="C4" s="47">
        <v>21761323</v>
      </c>
      <c r="D4" s="47">
        <v>31297548</v>
      </c>
      <c r="E4" s="47">
        <v>29240867</v>
      </c>
      <c r="F4" s="47">
        <v>29683425</v>
      </c>
      <c r="G4" s="47">
        <v>5925196.1100000003</v>
      </c>
      <c r="H4" s="47">
        <v>7703153.2699999996</v>
      </c>
    </row>
    <row r="5" spans="1:9" s="17" customFormat="1" ht="15" x14ac:dyDescent="0.2">
      <c r="A5" s="20" t="s">
        <v>3</v>
      </c>
      <c r="B5" s="19">
        <f t="shared" ref="B5:H5" si="0">SUM(B3:B4)</f>
        <v>125569466</v>
      </c>
      <c r="C5" s="19">
        <f t="shared" si="0"/>
        <v>151519646</v>
      </c>
      <c r="D5" s="19">
        <f t="shared" si="0"/>
        <v>174774837</v>
      </c>
      <c r="E5" s="19">
        <f t="shared" si="0"/>
        <v>191301312</v>
      </c>
      <c r="F5" s="18">
        <f t="shared" si="0"/>
        <v>180860834</v>
      </c>
      <c r="G5" s="18">
        <f t="shared" si="0"/>
        <v>149054144.01000002</v>
      </c>
      <c r="H5" s="18">
        <f t="shared" si="0"/>
        <v>173065374.06</v>
      </c>
    </row>
    <row r="6" spans="1:9" s="17" customFormat="1" ht="15" x14ac:dyDescent="0.2">
      <c r="A6" s="16"/>
      <c r="B6" s="61"/>
      <c r="C6" s="61"/>
      <c r="D6" s="61"/>
      <c r="E6" s="61"/>
      <c r="F6" s="61"/>
      <c r="G6" s="61"/>
      <c r="H6" s="61"/>
    </row>
    <row r="7" spans="1:9" s="17" customFormat="1" ht="15" x14ac:dyDescent="0.2">
      <c r="A7" s="16" t="s">
        <v>92</v>
      </c>
      <c r="B7" s="61"/>
      <c r="C7" s="61"/>
      <c r="D7" s="61"/>
      <c r="E7" s="61"/>
      <c r="F7" s="61"/>
      <c r="G7" s="61"/>
      <c r="H7" s="61"/>
    </row>
    <row r="8" spans="1:9" x14ac:dyDescent="0.3">
      <c r="B8" s="15" t="str">
        <f>LEFT(B2,4)</f>
        <v>2009</v>
      </c>
      <c r="C8" s="15" t="str">
        <f t="shared" ref="C8:H8" si="1">LEFT(C2,4)</f>
        <v>2010</v>
      </c>
      <c r="D8" s="15" t="str">
        <f t="shared" si="1"/>
        <v>2011</v>
      </c>
      <c r="E8" s="15" t="str">
        <f t="shared" si="1"/>
        <v>2012</v>
      </c>
      <c r="F8" s="15" t="str">
        <f t="shared" si="1"/>
        <v>2013</v>
      </c>
      <c r="G8" s="15" t="str">
        <f t="shared" si="1"/>
        <v>2014</v>
      </c>
      <c r="H8" s="15" t="str">
        <f t="shared" si="1"/>
        <v>2015</v>
      </c>
    </row>
    <row r="9" spans="1:9" x14ac:dyDescent="0.3">
      <c r="A9" s="16" t="s">
        <v>2</v>
      </c>
    </row>
    <row r="10" spans="1:9" ht="41.25" customHeight="1" x14ac:dyDescent="0.3">
      <c r="A10" s="330" t="s">
        <v>296</v>
      </c>
      <c r="B10" s="330"/>
      <c r="C10" s="330"/>
      <c r="D10" s="330"/>
      <c r="E10" s="330"/>
      <c r="F10" s="330"/>
      <c r="G10" s="330"/>
      <c r="H10" s="330"/>
      <c r="I10" s="330"/>
    </row>
    <row r="11" spans="1:9" x14ac:dyDescent="0.3">
      <c r="A11" s="331" t="s">
        <v>297</v>
      </c>
      <c r="B11" s="331"/>
      <c r="C11" s="331"/>
      <c r="D11" s="331"/>
      <c r="E11" s="331"/>
      <c r="F11" s="331"/>
      <c r="G11" s="331"/>
      <c r="H11" s="331"/>
      <c r="I11" s="331"/>
    </row>
  </sheetData>
  <mergeCells count="2">
    <mergeCell ref="A10:I10"/>
    <mergeCell ref="A11:I11"/>
  </mergeCells>
  <pageMargins left="0.56000000000000005" right="0.5" top="1.03" bottom="1.08" header="0.16" footer="0.22"/>
  <pageSetup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9"/>
  <sheetViews>
    <sheetView tabSelected="1" workbookViewId="0">
      <selection activeCell="A21" sqref="A21"/>
    </sheetView>
  </sheetViews>
  <sheetFormatPr defaultRowHeight="16.5" x14ac:dyDescent="0.3"/>
  <cols>
    <col min="1" max="1" width="62.85546875" style="22" bestFit="1" customWidth="1"/>
    <col min="2" max="2" width="14.5703125" style="25" bestFit="1" customWidth="1"/>
    <col min="3" max="3" width="16.7109375" style="25" bestFit="1" customWidth="1"/>
    <col min="4" max="4" width="16.42578125" style="24" bestFit="1" customWidth="1"/>
    <col min="5" max="5" width="17.42578125" style="25" customWidth="1"/>
    <col min="6" max="6" width="16.7109375" style="25" bestFit="1" customWidth="1"/>
    <col min="7" max="7" width="15.42578125" style="24" bestFit="1" customWidth="1"/>
    <col min="8" max="8" width="14.5703125" style="23" bestFit="1" customWidth="1"/>
    <col min="9" max="16384" width="9.140625" style="22"/>
  </cols>
  <sheetData>
    <row r="1" spans="1:8" ht="33" customHeight="1" x14ac:dyDescent="0.3">
      <c r="A1" s="332" t="s">
        <v>304</v>
      </c>
      <c r="B1" s="332"/>
      <c r="C1" s="332"/>
      <c r="D1" s="332"/>
      <c r="E1" s="332"/>
      <c r="F1" s="332"/>
      <c r="G1" s="332"/>
      <c r="H1" s="332"/>
    </row>
    <row r="2" spans="1:8" s="28" customFormat="1" ht="58.5" x14ac:dyDescent="0.3">
      <c r="A2" s="31" t="s">
        <v>39</v>
      </c>
      <c r="B2" s="29" t="s">
        <v>38</v>
      </c>
      <c r="C2" s="29" t="s">
        <v>37</v>
      </c>
      <c r="D2" s="30" t="s">
        <v>36</v>
      </c>
      <c r="E2" s="29" t="s">
        <v>35</v>
      </c>
      <c r="F2" s="29" t="s">
        <v>34</v>
      </c>
      <c r="G2" s="30" t="s">
        <v>33</v>
      </c>
      <c r="H2" s="29" t="s">
        <v>32</v>
      </c>
    </row>
    <row r="3" spans="1:8" x14ac:dyDescent="0.3">
      <c r="A3" s="62" t="s">
        <v>31</v>
      </c>
      <c r="B3" s="63">
        <v>4725923</v>
      </c>
      <c r="C3" s="63">
        <v>1426620.6</v>
      </c>
      <c r="D3" s="64">
        <v>6152543.5999999996</v>
      </c>
      <c r="E3" s="63">
        <v>-492021.5</v>
      </c>
      <c r="F3" s="63">
        <v>-20196.8</v>
      </c>
      <c r="G3" s="64">
        <v>-512218.3</v>
      </c>
      <c r="H3" s="65">
        <v>5640325.2999999998</v>
      </c>
    </row>
    <row r="4" spans="1:8" x14ac:dyDescent="0.3">
      <c r="A4" s="62" t="s">
        <v>30</v>
      </c>
      <c r="B4" s="63">
        <v>7679715</v>
      </c>
      <c r="C4" s="63">
        <v>3496171</v>
      </c>
      <c r="D4" s="64">
        <v>11175886</v>
      </c>
      <c r="E4" s="63">
        <v>0</v>
      </c>
      <c r="F4" s="63">
        <v>0</v>
      </c>
      <c r="G4" s="64">
        <v>0</v>
      </c>
      <c r="H4" s="65">
        <v>11175886</v>
      </c>
    </row>
    <row r="5" spans="1:8" x14ac:dyDescent="0.3">
      <c r="A5" s="62" t="s">
        <v>29</v>
      </c>
      <c r="B5" s="63">
        <v>18395820</v>
      </c>
      <c r="C5" s="63">
        <v>5036142</v>
      </c>
      <c r="D5" s="64">
        <v>23431962</v>
      </c>
      <c r="E5" s="63">
        <v>252633.48</v>
      </c>
      <c r="F5" s="63">
        <v>16292.48</v>
      </c>
      <c r="G5" s="64">
        <v>268925.96000000002</v>
      </c>
      <c r="H5" s="66">
        <v>23700887.960000001</v>
      </c>
    </row>
    <row r="6" spans="1:8" x14ac:dyDescent="0.3">
      <c r="A6" s="62" t="s">
        <v>28</v>
      </c>
      <c r="B6" s="63">
        <v>9088440</v>
      </c>
      <c r="C6" s="63">
        <v>5128464</v>
      </c>
      <c r="D6" s="64">
        <v>14216904</v>
      </c>
      <c r="E6" s="63">
        <v>96679.25</v>
      </c>
      <c r="F6" s="63">
        <v>21561.95</v>
      </c>
      <c r="G6" s="64">
        <v>118241.2</v>
      </c>
      <c r="H6" s="66">
        <v>14335145.199999999</v>
      </c>
    </row>
    <row r="7" spans="1:8" x14ac:dyDescent="0.3">
      <c r="A7" s="62" t="s">
        <v>27</v>
      </c>
      <c r="B7" s="63">
        <v>3156785</v>
      </c>
      <c r="C7" s="63">
        <v>1294476</v>
      </c>
      <c r="D7" s="64">
        <v>4451261</v>
      </c>
      <c r="E7" s="63">
        <v>104041</v>
      </c>
      <c r="F7" s="63">
        <v>554186.49</v>
      </c>
      <c r="G7" s="64">
        <v>658227.49</v>
      </c>
      <c r="H7" s="66">
        <v>5109488.49</v>
      </c>
    </row>
    <row r="8" spans="1:8" x14ac:dyDescent="0.3">
      <c r="A8" s="62" t="s">
        <v>26</v>
      </c>
      <c r="B8" s="63">
        <v>2201172</v>
      </c>
      <c r="C8" s="63">
        <v>428407.65</v>
      </c>
      <c r="D8" s="64">
        <v>2629579.65</v>
      </c>
      <c r="E8" s="63">
        <v>0</v>
      </c>
      <c r="F8" s="63">
        <v>0</v>
      </c>
      <c r="G8" s="64">
        <v>0</v>
      </c>
      <c r="H8" s="66">
        <v>2629579.65</v>
      </c>
    </row>
    <row r="9" spans="1:8" x14ac:dyDescent="0.3">
      <c r="A9" s="62" t="s">
        <v>25</v>
      </c>
      <c r="B9" s="63">
        <v>2823896</v>
      </c>
      <c r="C9" s="63">
        <v>795929.3</v>
      </c>
      <c r="D9" s="64">
        <v>3619825.3</v>
      </c>
      <c r="E9" s="63">
        <v>0</v>
      </c>
      <c r="F9" s="63">
        <v>0</v>
      </c>
      <c r="G9" s="64">
        <v>0</v>
      </c>
      <c r="H9" s="66">
        <v>3619825.3</v>
      </c>
    </row>
    <row r="10" spans="1:8" x14ac:dyDescent="0.3">
      <c r="A10" s="62" t="s">
        <v>24</v>
      </c>
      <c r="B10" s="63">
        <v>5989214</v>
      </c>
      <c r="C10" s="63">
        <v>1098036</v>
      </c>
      <c r="D10" s="64">
        <v>7087250</v>
      </c>
      <c r="E10" s="63">
        <v>1780911.2</v>
      </c>
      <c r="F10" s="63">
        <v>3704.04</v>
      </c>
      <c r="G10" s="64">
        <v>1784615.24</v>
      </c>
      <c r="H10" s="66">
        <v>8871865.2400000002</v>
      </c>
    </row>
    <row r="11" spans="1:8" x14ac:dyDescent="0.3">
      <c r="A11" s="62" t="s">
        <v>23</v>
      </c>
      <c r="B11" s="63">
        <v>4552969</v>
      </c>
      <c r="C11" s="63">
        <v>1189441</v>
      </c>
      <c r="D11" s="64">
        <v>5742410</v>
      </c>
      <c r="E11" s="63">
        <v>-525101.86</v>
      </c>
      <c r="F11" s="63">
        <v>-20955.89</v>
      </c>
      <c r="G11" s="64">
        <v>-546057.75</v>
      </c>
      <c r="H11" s="66">
        <v>5196352.25</v>
      </c>
    </row>
    <row r="12" spans="1:8" x14ac:dyDescent="0.3">
      <c r="A12" s="62" t="s">
        <v>22</v>
      </c>
      <c r="B12" s="63">
        <v>22470269</v>
      </c>
      <c r="C12" s="63">
        <v>8448268</v>
      </c>
      <c r="D12" s="64">
        <v>30918537</v>
      </c>
      <c r="E12" s="63">
        <v>2398425</v>
      </c>
      <c r="F12" s="63">
        <v>659757</v>
      </c>
      <c r="G12" s="64">
        <v>3058182</v>
      </c>
      <c r="H12" s="66">
        <v>33976719</v>
      </c>
    </row>
    <row r="13" spans="1:8" x14ac:dyDescent="0.3">
      <c r="A13" s="62" t="s">
        <v>21</v>
      </c>
      <c r="B13" s="63">
        <v>17584021</v>
      </c>
      <c r="C13" s="63">
        <v>4288562</v>
      </c>
      <c r="D13" s="64">
        <v>21872583</v>
      </c>
      <c r="E13" s="63">
        <v>294382.12</v>
      </c>
      <c r="F13" s="63">
        <v>16292.42</v>
      </c>
      <c r="G13" s="64">
        <v>310674.53999999998</v>
      </c>
      <c r="H13" s="66">
        <v>22183257.539999999</v>
      </c>
    </row>
    <row r="14" spans="1:8" x14ac:dyDescent="0.3">
      <c r="A14" s="62" t="s">
        <v>360</v>
      </c>
      <c r="B14" s="63">
        <v>11396413</v>
      </c>
      <c r="C14" s="63">
        <v>4015940</v>
      </c>
      <c r="D14" s="64">
        <v>15412353</v>
      </c>
      <c r="E14" s="67">
        <v>356608.26</v>
      </c>
      <c r="F14" s="67">
        <v>34664.42</v>
      </c>
      <c r="G14" s="68">
        <v>391272.68</v>
      </c>
      <c r="H14" s="66">
        <v>15803625.68</v>
      </c>
    </row>
    <row r="15" spans="1:8" x14ac:dyDescent="0.3">
      <c r="A15" s="62" t="s">
        <v>20</v>
      </c>
      <c r="B15" s="63">
        <v>1789313</v>
      </c>
      <c r="C15" s="63">
        <v>939744</v>
      </c>
      <c r="D15" s="64">
        <v>2729057</v>
      </c>
      <c r="E15" s="63">
        <v>104037.75</v>
      </c>
      <c r="F15" s="63">
        <v>554186.43999999994</v>
      </c>
      <c r="G15" s="64">
        <v>658224.18999999994</v>
      </c>
      <c r="H15" s="66">
        <v>3387281.19</v>
      </c>
    </row>
    <row r="16" spans="1:8" x14ac:dyDescent="0.3">
      <c r="A16" s="62" t="s">
        <v>19</v>
      </c>
      <c r="B16" s="63">
        <v>195075.5</v>
      </c>
      <c r="C16" s="63">
        <v>236043.59</v>
      </c>
      <c r="D16" s="64">
        <v>431119.08999999997</v>
      </c>
      <c r="E16" s="63">
        <v>0</v>
      </c>
      <c r="F16" s="63">
        <v>0</v>
      </c>
      <c r="G16" s="64">
        <v>0</v>
      </c>
      <c r="H16" s="65">
        <v>431119.08999999997</v>
      </c>
    </row>
    <row r="17" spans="1:8" x14ac:dyDescent="0.3">
      <c r="A17" s="62" t="s">
        <v>18</v>
      </c>
      <c r="B17" s="63">
        <v>813397.25</v>
      </c>
      <c r="C17" s="63">
        <v>567556.72</v>
      </c>
      <c r="D17" s="64">
        <v>1380953.97</v>
      </c>
      <c r="E17" s="69">
        <v>0</v>
      </c>
      <c r="F17" s="69">
        <v>0</v>
      </c>
      <c r="G17" s="64">
        <v>0</v>
      </c>
      <c r="H17" s="66">
        <v>1380953.97</v>
      </c>
    </row>
    <row r="18" spans="1:8" x14ac:dyDescent="0.3">
      <c r="A18" s="62" t="s">
        <v>17</v>
      </c>
      <c r="B18" s="63">
        <v>7272426.7300000004</v>
      </c>
      <c r="C18" s="63">
        <v>1918904.88</v>
      </c>
      <c r="D18" s="64">
        <v>9191331.6099999994</v>
      </c>
      <c r="E18" s="63">
        <v>12252837.859999999</v>
      </c>
      <c r="F18" s="63">
        <v>3726.3</v>
      </c>
      <c r="G18" s="64">
        <v>12256564.16</v>
      </c>
      <c r="H18" s="65">
        <v>21447895.77</v>
      </c>
    </row>
    <row r="19" spans="1:8" x14ac:dyDescent="0.3">
      <c r="A19" s="62" t="s">
        <v>16</v>
      </c>
      <c r="B19" s="70">
        <v>6458711</v>
      </c>
      <c r="C19" s="70">
        <v>4829631</v>
      </c>
      <c r="D19" s="64">
        <v>11288342</v>
      </c>
      <c r="E19" s="70">
        <v>4699026.18</v>
      </c>
      <c r="F19" s="70">
        <v>65154</v>
      </c>
      <c r="G19" s="64">
        <v>4764180.18</v>
      </c>
      <c r="H19" s="71">
        <v>16052522.18</v>
      </c>
    </row>
    <row r="20" spans="1:8" s="26" customFormat="1" ht="14.25" x14ac:dyDescent="0.2">
      <c r="A20" s="26" t="s">
        <v>3</v>
      </c>
      <c r="B20" s="27">
        <f t="shared" ref="B20:G20" si="0">SUM(B3:B19)</f>
        <v>126593560.48</v>
      </c>
      <c r="C20" s="27">
        <f t="shared" si="0"/>
        <v>45138337.740000002</v>
      </c>
      <c r="D20" s="27">
        <f t="shared" si="0"/>
        <v>171731898.22000003</v>
      </c>
      <c r="E20" s="27">
        <f t="shared" si="0"/>
        <v>21322458.739999998</v>
      </c>
      <c r="F20" s="27">
        <f t="shared" si="0"/>
        <v>1888372.8499999999</v>
      </c>
      <c r="G20" s="27">
        <f t="shared" si="0"/>
        <v>23210831.59</v>
      </c>
      <c r="H20" s="27">
        <f t="shared" ref="H20" si="1">D20+G20</f>
        <v>194942729.81000003</v>
      </c>
    </row>
    <row r="22" spans="1:8" x14ac:dyDescent="0.3">
      <c r="A22" s="26" t="s">
        <v>2</v>
      </c>
    </row>
    <row r="23" spans="1:8" ht="16.5" customHeight="1" x14ac:dyDescent="0.3">
      <c r="A23" s="333" t="s">
        <v>302</v>
      </c>
      <c r="B23" s="333"/>
      <c r="C23" s="333"/>
      <c r="D23" s="333"/>
      <c r="E23" s="333"/>
      <c r="F23" s="333"/>
      <c r="G23" s="333"/>
      <c r="H23" s="333"/>
    </row>
    <row r="24" spans="1:8" ht="33.75" customHeight="1" x14ac:dyDescent="0.3">
      <c r="A24" s="333" t="s">
        <v>15</v>
      </c>
      <c r="B24" s="333"/>
      <c r="C24" s="333"/>
      <c r="D24" s="333"/>
      <c r="E24" s="333"/>
      <c r="F24" s="333"/>
      <c r="G24" s="333"/>
      <c r="H24" s="333"/>
    </row>
    <row r="25" spans="1:8" ht="17.25" customHeight="1" x14ac:dyDescent="0.3">
      <c r="A25" s="334" t="s">
        <v>93</v>
      </c>
      <c r="B25" s="334"/>
      <c r="C25" s="334"/>
      <c r="D25" s="334"/>
      <c r="E25" s="334"/>
      <c r="F25" s="334"/>
      <c r="G25" s="334"/>
      <c r="H25" s="334"/>
    </row>
    <row r="26" spans="1:8" x14ac:dyDescent="0.3">
      <c r="A26" s="334" t="s">
        <v>303</v>
      </c>
      <c r="B26" s="334"/>
      <c r="C26" s="334"/>
      <c r="D26" s="334"/>
      <c r="E26" s="334"/>
      <c r="F26" s="334"/>
      <c r="G26" s="334"/>
      <c r="H26" s="334"/>
    </row>
    <row r="27" spans="1:8" x14ac:dyDescent="0.3">
      <c r="A27" s="282"/>
      <c r="B27" s="282"/>
      <c r="C27" s="282"/>
      <c r="D27" s="282"/>
      <c r="E27" s="282"/>
      <c r="F27" s="282"/>
      <c r="G27" s="282"/>
      <c r="H27" s="282"/>
    </row>
    <row r="28" spans="1:8" x14ac:dyDescent="0.3">
      <c r="A28" s="22" t="s">
        <v>106</v>
      </c>
    </row>
    <row r="29" spans="1:8" ht="33.75" customHeight="1" x14ac:dyDescent="0.3">
      <c r="A29" s="28" t="str">
        <f>"Total: $" &amp; TEXT(H20,"#.0,,") &amp; " million" &amp; CHAR(13) &amp; CHAR(10) &amp; "Expense: $" &amp; TEXT(D20,"#.0,,") &amp; " million  |  Capital: $" &amp; TEXT(G20,"#.0,,") &amp; " million"</f>
        <v>Total: $194.9 million_x000D_
Expense: $171.7 million  |  Capital: $23.2 million</v>
      </c>
    </row>
  </sheetData>
  <mergeCells count="5">
    <mergeCell ref="A1:H1"/>
    <mergeCell ref="A24:H24"/>
    <mergeCell ref="A23:H23"/>
    <mergeCell ref="A25:H25"/>
    <mergeCell ref="A26:H26"/>
  </mergeCells>
  <pageMargins left="0.25" right="0.25" top="0.75" bottom="0.75" header="0.3" footer="0.3"/>
  <pageSetup scale="76"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7"/>
  <sheetViews>
    <sheetView zoomScaleNormal="100" workbookViewId="0">
      <selection activeCell="A16" sqref="A16:I16"/>
    </sheetView>
  </sheetViews>
  <sheetFormatPr defaultRowHeight="17.25" x14ac:dyDescent="0.3"/>
  <cols>
    <col min="1" max="1" width="32.85546875" style="72" customWidth="1"/>
    <col min="2" max="2" width="17.140625" style="72" customWidth="1"/>
    <col min="3" max="6" width="17.140625" style="72" bestFit="1" customWidth="1"/>
    <col min="7" max="8" width="17.7109375" style="72" customWidth="1"/>
    <col min="9" max="16384" width="9.140625" style="72"/>
  </cols>
  <sheetData>
    <row r="1" spans="1:10" x14ac:dyDescent="0.3">
      <c r="A1" s="335" t="str">
        <f>"Table/Figure 5: Direct Program Expenditures by Fund, FY"&amp;H4</f>
        <v>Table/Figure 5: Direct Program Expenditures by Fund, FY2015</v>
      </c>
      <c r="B1" s="335"/>
      <c r="C1" s="335"/>
      <c r="D1" s="335"/>
      <c r="E1" s="335"/>
      <c r="F1" s="335"/>
      <c r="G1" s="335"/>
      <c r="H1" s="335"/>
    </row>
    <row r="2" spans="1:10" x14ac:dyDescent="0.3">
      <c r="A2" s="74"/>
      <c r="B2" s="73"/>
      <c r="C2" s="73"/>
      <c r="D2" s="73"/>
      <c r="E2" s="73"/>
      <c r="F2" s="73"/>
    </row>
    <row r="3" spans="1:10" x14ac:dyDescent="0.3">
      <c r="A3" s="73"/>
      <c r="B3" s="73"/>
      <c r="C3" s="73"/>
      <c r="D3" s="73"/>
      <c r="E3" s="73"/>
      <c r="F3" s="73"/>
    </row>
    <row r="4" spans="1:10" ht="19.5" x14ac:dyDescent="0.3">
      <c r="A4" s="83" t="s">
        <v>102</v>
      </c>
      <c r="B4" s="82">
        <v>2009</v>
      </c>
      <c r="C4" s="82">
        <v>2010</v>
      </c>
      <c r="D4" s="82">
        <v>2011</v>
      </c>
      <c r="E4" s="82">
        <v>2012</v>
      </c>
      <c r="F4" s="82">
        <v>2013</v>
      </c>
      <c r="G4" s="82" t="s">
        <v>307</v>
      </c>
      <c r="H4" s="82">
        <v>2015</v>
      </c>
    </row>
    <row r="5" spans="1:10" x14ac:dyDescent="0.3">
      <c r="A5" s="3" t="s">
        <v>305</v>
      </c>
      <c r="B5" s="79">
        <v>75084433.140000001</v>
      </c>
      <c r="C5" s="79">
        <v>88120408</v>
      </c>
      <c r="D5" s="79">
        <v>105257648</v>
      </c>
      <c r="E5" s="79">
        <v>109818406</v>
      </c>
      <c r="F5" s="79">
        <v>102742463.01000001</v>
      </c>
      <c r="G5" s="78">
        <v>93422644</v>
      </c>
      <c r="H5" s="77">
        <v>102350719.14</v>
      </c>
    </row>
    <row r="6" spans="1:10" ht="19.5" x14ac:dyDescent="0.3">
      <c r="A6" s="3" t="s">
        <v>100</v>
      </c>
      <c r="B6" s="79"/>
      <c r="C6" s="79"/>
      <c r="D6" s="79"/>
      <c r="E6" s="79"/>
      <c r="F6" s="79"/>
      <c r="G6" s="78"/>
      <c r="H6" s="77"/>
      <c r="J6" s="81"/>
    </row>
    <row r="7" spans="1:10" x14ac:dyDescent="0.3">
      <c r="A7" s="80" t="s">
        <v>99</v>
      </c>
      <c r="B7" s="79">
        <v>35655361</v>
      </c>
      <c r="C7" s="79">
        <v>64187623</v>
      </c>
      <c r="D7" s="79">
        <v>79829739</v>
      </c>
      <c r="E7" s="79">
        <v>76351240</v>
      </c>
      <c r="F7" s="79">
        <v>75238564.810000002</v>
      </c>
      <c r="G7" s="78">
        <v>53057116.689999998</v>
      </c>
      <c r="H7" s="77">
        <v>78332688.890000001</v>
      </c>
    </row>
    <row r="8" spans="1:10" x14ac:dyDescent="0.3">
      <c r="A8" s="80" t="s">
        <v>306</v>
      </c>
      <c r="B8" s="79">
        <v>18896601.369999997</v>
      </c>
      <c r="C8" s="79">
        <v>20983783</v>
      </c>
      <c r="D8" s="79">
        <v>37606835</v>
      </c>
      <c r="E8" s="79">
        <v>45782424</v>
      </c>
      <c r="F8" s="79">
        <v>48583014.189999998</v>
      </c>
      <c r="G8" s="78">
        <v>50913614.200000003</v>
      </c>
      <c r="H8" s="77">
        <v>36986093.710000001</v>
      </c>
    </row>
    <row r="9" spans="1:10" x14ac:dyDescent="0.3">
      <c r="A9" s="3" t="s">
        <v>98</v>
      </c>
      <c r="B9" s="79">
        <v>62498936.689999998</v>
      </c>
      <c r="C9" s="79">
        <v>51765457</v>
      </c>
      <c r="D9" s="79">
        <v>73608793</v>
      </c>
      <c r="E9" s="79">
        <v>58956587</v>
      </c>
      <c r="F9" s="79">
        <v>48813940.990000002</v>
      </c>
      <c r="G9" s="78">
        <v>54828830</v>
      </c>
      <c r="H9" s="77">
        <v>44748863.060000002</v>
      </c>
    </row>
    <row r="10" spans="1:10" x14ac:dyDescent="0.3">
      <c r="A10" s="3" t="s">
        <v>97</v>
      </c>
      <c r="B10" s="79">
        <v>13137472.800000001</v>
      </c>
      <c r="C10" s="79">
        <v>14530682</v>
      </c>
      <c r="D10" s="79">
        <v>14911880</v>
      </c>
      <c r="E10" s="79">
        <v>15501115</v>
      </c>
      <c r="F10" s="79">
        <v>15723909</v>
      </c>
      <c r="G10" s="78">
        <v>16911905</v>
      </c>
      <c r="H10" s="77">
        <v>17132184</v>
      </c>
    </row>
    <row r="11" spans="1:10" x14ac:dyDescent="0.3">
      <c r="A11" s="76" t="s">
        <v>96</v>
      </c>
      <c r="B11" s="75">
        <f t="shared" ref="B11:H11" si="0">SUM(B5:B10)</f>
        <v>205272805</v>
      </c>
      <c r="C11" s="75">
        <f t="shared" si="0"/>
        <v>239587953</v>
      </c>
      <c r="D11" s="75">
        <f t="shared" si="0"/>
        <v>311214895</v>
      </c>
      <c r="E11" s="75">
        <f t="shared" si="0"/>
        <v>306409772</v>
      </c>
      <c r="F11" s="75">
        <f t="shared" si="0"/>
        <v>291101892</v>
      </c>
      <c r="G11" s="75">
        <f t="shared" si="0"/>
        <v>269134109.88999999</v>
      </c>
      <c r="H11" s="75">
        <f t="shared" si="0"/>
        <v>279550548.80000001</v>
      </c>
    </row>
    <row r="12" spans="1:10" x14ac:dyDescent="0.3">
      <c r="A12" s="73"/>
      <c r="B12" s="73"/>
      <c r="C12" s="73"/>
      <c r="D12" s="73"/>
      <c r="E12" s="73"/>
      <c r="F12" s="73"/>
    </row>
    <row r="13" spans="1:10" x14ac:dyDescent="0.3">
      <c r="A13" s="73"/>
      <c r="B13" s="73"/>
      <c r="C13" s="73"/>
      <c r="D13" s="73"/>
      <c r="E13" s="73"/>
      <c r="F13" s="73"/>
    </row>
    <row r="14" spans="1:10" x14ac:dyDescent="0.3">
      <c r="A14" s="74" t="s">
        <v>2</v>
      </c>
      <c r="B14" s="73"/>
      <c r="C14" s="73"/>
      <c r="D14" s="73"/>
      <c r="E14" s="73"/>
      <c r="F14" s="73"/>
    </row>
    <row r="15" spans="1:10" x14ac:dyDescent="0.3">
      <c r="A15" s="331" t="s">
        <v>95</v>
      </c>
      <c r="B15" s="331"/>
      <c r="C15" s="331"/>
      <c r="D15" s="331"/>
      <c r="E15" s="331"/>
      <c r="F15" s="331"/>
      <c r="G15" s="331"/>
      <c r="H15" s="331"/>
      <c r="I15" s="331"/>
    </row>
    <row r="16" spans="1:10" ht="36.75" customHeight="1" x14ac:dyDescent="0.3">
      <c r="A16" s="330" t="s">
        <v>94</v>
      </c>
      <c r="B16" s="330"/>
      <c r="C16" s="330"/>
      <c r="D16" s="330"/>
      <c r="E16" s="330"/>
      <c r="F16" s="330"/>
      <c r="G16" s="330"/>
      <c r="H16" s="330"/>
      <c r="I16" s="330"/>
    </row>
    <row r="17" spans="1:9" x14ac:dyDescent="0.3">
      <c r="A17" s="336" t="s">
        <v>308</v>
      </c>
      <c r="B17" s="336"/>
      <c r="C17" s="336"/>
      <c r="D17" s="336"/>
      <c r="E17" s="336"/>
      <c r="F17" s="336"/>
      <c r="G17" s="336"/>
      <c r="H17" s="336"/>
      <c r="I17" s="336"/>
    </row>
    <row r="19" spans="1:9" x14ac:dyDescent="0.3">
      <c r="A19" s="292" t="str">
        <f>H4&amp;" (make sure these formulas catch last column)"</f>
        <v>2015 (make sure these formulas catch last column)</v>
      </c>
    </row>
    <row r="20" spans="1:9" x14ac:dyDescent="0.3">
      <c r="A20" s="3" t="s">
        <v>101</v>
      </c>
      <c r="B20" s="85">
        <f>H5</f>
        <v>102350719.14</v>
      </c>
    </row>
    <row r="21" spans="1:9" x14ac:dyDescent="0.3">
      <c r="A21" s="3" t="s">
        <v>103</v>
      </c>
      <c r="B21" s="85">
        <f>H7</f>
        <v>78332688.890000001</v>
      </c>
    </row>
    <row r="22" spans="1:9" x14ac:dyDescent="0.3">
      <c r="A22" s="3" t="s">
        <v>104</v>
      </c>
      <c r="B22" s="85">
        <f t="shared" ref="B22:B24" si="1">H8</f>
        <v>36986093.710000001</v>
      </c>
    </row>
    <row r="23" spans="1:9" x14ac:dyDescent="0.3">
      <c r="A23" s="3" t="s">
        <v>98</v>
      </c>
      <c r="B23" s="85">
        <f t="shared" si="1"/>
        <v>44748863.060000002</v>
      </c>
    </row>
    <row r="24" spans="1:9" x14ac:dyDescent="0.3">
      <c r="A24" s="3" t="s">
        <v>97</v>
      </c>
      <c r="B24" s="85">
        <f t="shared" si="1"/>
        <v>17132184</v>
      </c>
    </row>
    <row r="26" spans="1:9" x14ac:dyDescent="0.3">
      <c r="A26" s="292" t="s">
        <v>107</v>
      </c>
    </row>
    <row r="27" spans="1:9" x14ac:dyDescent="0.3">
      <c r="A27" s="72" t="str">
        <f>subtitle</f>
        <v>Total: $279.6 million includes $21.4 million in obligatons to capital projects</v>
      </c>
    </row>
    <row r="47" ht="30" customHeight="1" x14ac:dyDescent="0.3"/>
  </sheetData>
  <mergeCells count="4">
    <mergeCell ref="A1:H1"/>
    <mergeCell ref="A15:I15"/>
    <mergeCell ref="A16:I16"/>
    <mergeCell ref="A17:I17"/>
  </mergeCells>
  <pageMargins left="0.34" right="0.37" top="1" bottom="1" header="0.5" footer="0.5"/>
  <pageSetup scale="96"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2"/>
  <sheetViews>
    <sheetView topLeftCell="A10" zoomScale="85" zoomScaleNormal="85" workbookViewId="0">
      <selection activeCell="A14" sqref="A14"/>
    </sheetView>
  </sheetViews>
  <sheetFormatPr defaultRowHeight="12.75" x14ac:dyDescent="0.2"/>
  <cols>
    <col min="1" max="1" width="41.85546875" style="1" customWidth="1"/>
    <col min="2" max="2" width="15.42578125" style="88" customWidth="1"/>
    <col min="3" max="3" width="15.42578125" style="1" bestFit="1" customWidth="1"/>
    <col min="4" max="4" width="15.42578125" style="87" bestFit="1" customWidth="1"/>
    <col min="5" max="6" width="15.42578125" style="1" bestFit="1" customWidth="1"/>
    <col min="7" max="8" width="15.42578125" style="1" customWidth="1"/>
    <col min="9" max="9" width="17.7109375" style="1" customWidth="1"/>
    <col min="10" max="10" width="11.85546875" style="1" customWidth="1"/>
    <col min="11" max="16384" width="9.140625" style="1"/>
  </cols>
  <sheetData>
    <row r="1" spans="1:10" s="90" customFormat="1" ht="30.75" customHeight="1" x14ac:dyDescent="0.2">
      <c r="A1" s="338" t="s">
        <v>316</v>
      </c>
      <c r="B1" s="338"/>
      <c r="C1" s="338"/>
      <c r="D1" s="338"/>
      <c r="E1" s="338"/>
      <c r="F1" s="338"/>
      <c r="G1" s="338"/>
      <c r="H1" s="338"/>
    </row>
    <row r="2" spans="1:10" s="102" customFormat="1" ht="17.25" x14ac:dyDescent="0.3">
      <c r="A2" s="103" t="s">
        <v>14</v>
      </c>
      <c r="B2" s="103">
        <v>2009</v>
      </c>
      <c r="C2" s="103">
        <v>2010</v>
      </c>
      <c r="D2" s="103">
        <v>2011</v>
      </c>
      <c r="E2" s="103">
        <v>2012</v>
      </c>
      <c r="F2" s="103">
        <v>2013</v>
      </c>
      <c r="G2" s="103" t="s">
        <v>312</v>
      </c>
      <c r="H2" s="103">
        <v>2015</v>
      </c>
      <c r="I2" s="106" t="s">
        <v>111</v>
      </c>
      <c r="J2" s="106" t="s">
        <v>357</v>
      </c>
    </row>
    <row r="3" spans="1:10" s="90" customFormat="1" ht="17.25" x14ac:dyDescent="0.3">
      <c r="A3" s="98" t="s">
        <v>309</v>
      </c>
      <c r="B3" s="101">
        <v>18618170</v>
      </c>
      <c r="C3" s="101">
        <v>22462594.310000002</v>
      </c>
      <c r="D3" s="101">
        <v>25185796</v>
      </c>
      <c r="E3" s="101">
        <v>28135259</v>
      </c>
      <c r="F3" s="101">
        <v>30074159.880000003</v>
      </c>
      <c r="G3" s="101">
        <v>13294304.619999999</v>
      </c>
      <c r="H3" s="101">
        <v>13359223.49</v>
      </c>
      <c r="I3" s="84">
        <f>H3</f>
        <v>13359223.49</v>
      </c>
      <c r="J3" s="98" t="s">
        <v>309</v>
      </c>
    </row>
    <row r="4" spans="1:10" s="90" customFormat="1" ht="17.25" x14ac:dyDescent="0.3">
      <c r="A4" s="98" t="s">
        <v>310</v>
      </c>
      <c r="B4" s="101"/>
      <c r="C4" s="101"/>
      <c r="D4" s="101"/>
      <c r="E4" s="101"/>
      <c r="F4" s="101"/>
      <c r="G4" s="101">
        <v>14616141.960000001</v>
      </c>
      <c r="H4" s="101">
        <v>14545375.359999999</v>
      </c>
      <c r="I4" s="84">
        <f>H4</f>
        <v>14545375.359999999</v>
      </c>
      <c r="J4" s="98" t="s">
        <v>358</v>
      </c>
    </row>
    <row r="5" spans="1:10" s="90" customFormat="1" ht="17.25" x14ac:dyDescent="0.3">
      <c r="A5" s="98" t="s">
        <v>44</v>
      </c>
      <c r="B5" s="101">
        <v>3964851</v>
      </c>
      <c r="C5" s="101">
        <v>4199379.4000000004</v>
      </c>
      <c r="D5" s="92">
        <v>4319007</v>
      </c>
      <c r="E5" s="92">
        <v>4130748</v>
      </c>
      <c r="F5" s="92">
        <v>3980350.71</v>
      </c>
      <c r="G5" s="92">
        <v>4244806.68</v>
      </c>
      <c r="H5" s="92">
        <v>4077673.9</v>
      </c>
      <c r="I5" s="84">
        <f t="shared" ref="I5:I11" si="0">H5</f>
        <v>4077673.9</v>
      </c>
      <c r="J5" s="98" t="s">
        <v>44</v>
      </c>
    </row>
    <row r="6" spans="1:10" s="90" customFormat="1" ht="17.25" x14ac:dyDescent="0.3">
      <c r="A6" s="98" t="s">
        <v>311</v>
      </c>
      <c r="B6" s="101">
        <v>76781454</v>
      </c>
      <c r="C6" s="101">
        <v>80386908.619999975</v>
      </c>
      <c r="D6" s="92">
        <v>123373947</v>
      </c>
      <c r="E6" s="92">
        <v>122609228</v>
      </c>
      <c r="F6" s="92">
        <v>118831308.82000001</v>
      </c>
      <c r="G6" s="92">
        <v>102422790.40000001</v>
      </c>
      <c r="H6" s="92">
        <v>124435134.92</v>
      </c>
      <c r="I6" s="84">
        <f t="shared" si="0"/>
        <v>124435134.92</v>
      </c>
      <c r="J6" s="98" t="s">
        <v>311</v>
      </c>
    </row>
    <row r="7" spans="1:10" s="90" customFormat="1" ht="36.75" customHeight="1" x14ac:dyDescent="0.3">
      <c r="A7" s="98" t="s">
        <v>43</v>
      </c>
      <c r="B7" s="101">
        <v>3417255</v>
      </c>
      <c r="C7" s="101">
        <v>3241565.96</v>
      </c>
      <c r="D7" s="92">
        <v>3599302</v>
      </c>
      <c r="E7" s="92">
        <v>4429624</v>
      </c>
      <c r="F7" s="92">
        <v>4077995.11</v>
      </c>
      <c r="G7" s="92">
        <v>4062872.09</v>
      </c>
      <c r="H7" s="92">
        <v>4248774.49</v>
      </c>
      <c r="I7" s="84">
        <f t="shared" si="0"/>
        <v>4248774.49</v>
      </c>
      <c r="J7" s="98" t="s">
        <v>43</v>
      </c>
    </row>
    <row r="8" spans="1:10" s="90" customFormat="1" ht="37.5" customHeight="1" x14ac:dyDescent="0.3">
      <c r="A8" s="98" t="s">
        <v>110</v>
      </c>
      <c r="B8" s="101">
        <v>28175648</v>
      </c>
      <c r="C8" s="101">
        <v>45271831.170000017</v>
      </c>
      <c r="D8" s="92">
        <v>61846889</v>
      </c>
      <c r="E8" s="92">
        <v>53165835</v>
      </c>
      <c r="F8" s="92">
        <v>50024766.200000003</v>
      </c>
      <c r="G8" s="92">
        <v>45146278.850000001</v>
      </c>
      <c r="H8" s="100">
        <v>32202008.149999999</v>
      </c>
      <c r="I8" s="84">
        <f t="shared" si="0"/>
        <v>32202008.149999999</v>
      </c>
      <c r="J8" s="98" t="s">
        <v>110</v>
      </c>
    </row>
    <row r="9" spans="1:10" s="90" customFormat="1" ht="17.25" x14ac:dyDescent="0.3">
      <c r="A9" s="98" t="s">
        <v>42</v>
      </c>
      <c r="B9" s="99">
        <v>705064</v>
      </c>
      <c r="C9" s="99">
        <v>656356.34</v>
      </c>
      <c r="D9" s="92">
        <v>805250</v>
      </c>
      <c r="E9" s="92">
        <v>853122</v>
      </c>
      <c r="F9" s="92">
        <v>750779.54</v>
      </c>
      <c r="G9" s="92">
        <v>883679.1</v>
      </c>
      <c r="H9" s="92">
        <v>865989.83</v>
      </c>
      <c r="I9" s="84">
        <f t="shared" si="0"/>
        <v>865989.83</v>
      </c>
      <c r="J9" s="98" t="s">
        <v>42</v>
      </c>
    </row>
    <row r="10" spans="1:10" s="90" customFormat="1" ht="17.25" x14ac:dyDescent="0.3">
      <c r="A10" s="98" t="s">
        <v>41</v>
      </c>
      <c r="B10" s="99">
        <v>3284130</v>
      </c>
      <c r="C10" s="99">
        <v>3549111.76</v>
      </c>
      <c r="D10" s="92">
        <v>2983190</v>
      </c>
      <c r="E10" s="92">
        <v>3558732</v>
      </c>
      <c r="F10" s="92">
        <v>3309063.57</v>
      </c>
      <c r="G10" s="92">
        <v>3879435.13</v>
      </c>
      <c r="H10" s="92">
        <v>3614166.46</v>
      </c>
      <c r="I10" s="84">
        <f t="shared" si="0"/>
        <v>3614166.46</v>
      </c>
      <c r="J10" s="98" t="s">
        <v>41</v>
      </c>
    </row>
    <row r="11" spans="1:10" s="90" customFormat="1" ht="17.25" x14ac:dyDescent="0.3">
      <c r="A11" s="97" t="s">
        <v>109</v>
      </c>
      <c r="B11" s="92">
        <v>70325233</v>
      </c>
      <c r="C11" s="92">
        <v>79820205.509999946</v>
      </c>
      <c r="D11" s="92">
        <v>89101514</v>
      </c>
      <c r="E11" s="92">
        <v>89527224</v>
      </c>
      <c r="F11" s="92">
        <v>80053468.640000001</v>
      </c>
      <c r="G11" s="92">
        <v>80583800.829999998</v>
      </c>
      <c r="H11" s="92">
        <v>82202202.650000006</v>
      </c>
      <c r="I11" s="84">
        <f t="shared" si="0"/>
        <v>82202202.650000006</v>
      </c>
      <c r="J11" s="97" t="s">
        <v>109</v>
      </c>
    </row>
    <row r="12" spans="1:10" s="93" customFormat="1" ht="15" x14ac:dyDescent="0.2">
      <c r="A12" s="96" t="s">
        <v>40</v>
      </c>
      <c r="B12" s="95">
        <f t="shared" ref="B12:H12" si="1">SUM(B3:B11)</f>
        <v>205271805</v>
      </c>
      <c r="C12" s="95">
        <f t="shared" si="1"/>
        <v>239587953.06999993</v>
      </c>
      <c r="D12" s="95">
        <f t="shared" si="1"/>
        <v>311214895</v>
      </c>
      <c r="E12" s="94">
        <f t="shared" si="1"/>
        <v>306409772</v>
      </c>
      <c r="F12" s="94">
        <f t="shared" si="1"/>
        <v>291101892.47000003</v>
      </c>
      <c r="G12" s="94">
        <f t="shared" si="1"/>
        <v>269134109.65999997</v>
      </c>
      <c r="H12" s="94">
        <f t="shared" si="1"/>
        <v>279550549.25000006</v>
      </c>
    </row>
    <row r="13" spans="1:10" s="90" customFormat="1" ht="17.25" x14ac:dyDescent="0.3">
      <c r="A13" s="91"/>
      <c r="B13" s="92"/>
      <c r="C13" s="91"/>
      <c r="D13" s="92"/>
      <c r="E13" s="91"/>
      <c r="F13" s="91"/>
    </row>
    <row r="14" spans="1:10" s="90" customFormat="1" ht="17.25" x14ac:dyDescent="0.3">
      <c r="A14" s="91"/>
      <c r="B14" s="92"/>
      <c r="C14" s="91"/>
      <c r="D14" s="92"/>
      <c r="E14" s="91"/>
      <c r="F14" s="91"/>
    </row>
    <row r="15" spans="1:10" ht="17.25" x14ac:dyDescent="0.3">
      <c r="A15" s="52" t="s">
        <v>2</v>
      </c>
      <c r="B15" s="54"/>
      <c r="C15" s="52"/>
      <c r="D15" s="54"/>
      <c r="E15" s="52"/>
      <c r="F15" s="52"/>
    </row>
    <row r="16" spans="1:10" ht="75" customHeight="1" x14ac:dyDescent="0.3">
      <c r="A16" s="339" t="s">
        <v>313</v>
      </c>
      <c r="B16" s="339"/>
      <c r="C16" s="339"/>
      <c r="D16" s="339"/>
      <c r="E16" s="339"/>
      <c r="F16" s="339"/>
      <c r="G16" s="339"/>
      <c r="H16" s="339"/>
      <c r="I16" s="339"/>
      <c r="J16" s="339"/>
    </row>
    <row r="17" spans="1:10" ht="35.25" customHeight="1" x14ac:dyDescent="0.3">
      <c r="A17" s="337" t="s">
        <v>108</v>
      </c>
      <c r="B17" s="337"/>
      <c r="C17" s="337"/>
      <c r="D17" s="337"/>
      <c r="E17" s="337"/>
      <c r="F17" s="337"/>
      <c r="G17" s="337"/>
      <c r="H17" s="337"/>
      <c r="I17" s="337"/>
      <c r="J17" s="337"/>
    </row>
    <row r="18" spans="1:10" ht="17.25" customHeight="1" x14ac:dyDescent="0.3">
      <c r="A18" s="337" t="s">
        <v>314</v>
      </c>
      <c r="B18" s="337"/>
      <c r="C18" s="337"/>
      <c r="D18" s="337"/>
      <c r="E18" s="337"/>
      <c r="F18" s="337"/>
      <c r="G18" s="337"/>
      <c r="H18" s="337"/>
      <c r="I18" s="337"/>
      <c r="J18" s="337"/>
    </row>
    <row r="19" spans="1:10" ht="17.25" x14ac:dyDescent="0.3">
      <c r="A19" s="337" t="s">
        <v>315</v>
      </c>
      <c r="B19" s="337"/>
      <c r="C19" s="337"/>
      <c r="D19" s="337"/>
      <c r="E19" s="337"/>
      <c r="F19" s="337"/>
      <c r="G19" s="337"/>
      <c r="H19" s="337"/>
      <c r="I19" s="337"/>
      <c r="J19" s="337"/>
    </row>
    <row r="20" spans="1:10" ht="17.25" x14ac:dyDescent="0.3">
      <c r="A20" s="283"/>
      <c r="B20" s="283"/>
      <c r="C20" s="283"/>
      <c r="D20" s="283"/>
      <c r="E20" s="283"/>
      <c r="F20" s="283"/>
      <c r="G20" s="283"/>
      <c r="H20" s="283"/>
      <c r="I20" s="283"/>
      <c r="J20" s="283"/>
    </row>
    <row r="21" spans="1:10" ht="17.25" x14ac:dyDescent="0.3">
      <c r="A21" s="104" t="s">
        <v>107</v>
      </c>
      <c r="B21" s="105" t="str">
        <f>subtitle</f>
        <v>Total: $279.6 million includes $21.4 million in obligatons to capital projects</v>
      </c>
      <c r="C21" s="104"/>
      <c r="D21" s="104"/>
      <c r="E21" s="104"/>
      <c r="F21" s="104"/>
      <c r="G21" s="104"/>
      <c r="H21" s="104"/>
    </row>
    <row r="22" spans="1:10" x14ac:dyDescent="0.2">
      <c r="A22" s="89"/>
    </row>
  </sheetData>
  <mergeCells count="5">
    <mergeCell ref="A19:J19"/>
    <mergeCell ref="A1:H1"/>
    <mergeCell ref="A16:J16"/>
    <mergeCell ref="A17:J17"/>
    <mergeCell ref="A18:J18"/>
  </mergeCells>
  <pageMargins left="0.41" right="0.39" top="0.55000000000000004" bottom="0.27" header="0.16" footer="0.16"/>
  <pageSetup scale="98"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2"/>
  <sheetViews>
    <sheetView workbookViewId="0">
      <selection activeCell="A12" sqref="A12:E12"/>
    </sheetView>
  </sheetViews>
  <sheetFormatPr defaultRowHeight="16.5" x14ac:dyDescent="0.3"/>
  <cols>
    <col min="1" max="1" width="31.7109375" style="284" customWidth="1"/>
    <col min="2" max="2" width="16.140625" style="285" bestFit="1" customWidth="1"/>
    <col min="3" max="3" width="14.5703125" style="285" customWidth="1"/>
    <col min="4" max="4" width="12.28515625" style="285" customWidth="1"/>
    <col min="5" max="5" width="20.140625" style="285" customWidth="1"/>
    <col min="6" max="16384" width="9.140625" style="284"/>
  </cols>
  <sheetData>
    <row r="1" spans="1:5" x14ac:dyDescent="0.3">
      <c r="A1" s="340" t="s">
        <v>318</v>
      </c>
      <c r="B1" s="340"/>
      <c r="C1" s="340"/>
      <c r="D1" s="340"/>
      <c r="E1" s="340"/>
    </row>
    <row r="3" spans="1:5" x14ac:dyDescent="0.3">
      <c r="A3" s="290" t="s">
        <v>50</v>
      </c>
      <c r="B3" s="288">
        <v>24079654.359999999</v>
      </c>
      <c r="C3" s="133">
        <f>B3</f>
        <v>24079654.359999999</v>
      </c>
    </row>
    <row r="4" spans="1:5" x14ac:dyDescent="0.3">
      <c r="A4" s="289" t="s">
        <v>49</v>
      </c>
      <c r="B4" s="288">
        <v>13434942.029999999</v>
      </c>
      <c r="C4" s="133">
        <f t="shared" ref="C4:C8" si="0">B4</f>
        <v>13434942.029999999</v>
      </c>
    </row>
    <row r="5" spans="1:5" x14ac:dyDescent="0.3">
      <c r="A5" s="289" t="s">
        <v>48</v>
      </c>
      <c r="B5" s="288">
        <v>1098002.8799999999</v>
      </c>
      <c r="C5" s="133">
        <f t="shared" si="0"/>
        <v>1098002.8799999999</v>
      </c>
    </row>
    <row r="6" spans="1:5" x14ac:dyDescent="0.3">
      <c r="A6" s="289" t="s">
        <v>47</v>
      </c>
      <c r="B6" s="288">
        <v>8107150.2199999997</v>
      </c>
      <c r="C6" s="133">
        <f t="shared" si="0"/>
        <v>8107150.2199999997</v>
      </c>
    </row>
    <row r="7" spans="1:5" x14ac:dyDescent="0.3">
      <c r="A7" s="289" t="s">
        <v>46</v>
      </c>
      <c r="B7" s="288">
        <v>1553864.78</v>
      </c>
      <c r="C7" s="133">
        <f t="shared" si="0"/>
        <v>1553864.78</v>
      </c>
    </row>
    <row r="8" spans="1:5" x14ac:dyDescent="0.3">
      <c r="A8" s="289" t="s">
        <v>45</v>
      </c>
      <c r="B8" s="288">
        <v>33928588.380000003</v>
      </c>
      <c r="C8" s="133">
        <f t="shared" si="0"/>
        <v>33928588.380000003</v>
      </c>
    </row>
    <row r="9" spans="1:5" ht="17.25" thickBot="1" x14ac:dyDescent="0.35">
      <c r="B9" s="287">
        <f>SUM(B3:B8)</f>
        <v>82202202.650000006</v>
      </c>
    </row>
    <row r="11" spans="1:5" x14ac:dyDescent="0.3">
      <c r="A11" s="286" t="s">
        <v>2</v>
      </c>
    </row>
    <row r="12" spans="1:5" ht="51" customHeight="1" x14ac:dyDescent="0.3">
      <c r="A12" s="341" t="s">
        <v>317</v>
      </c>
      <c r="B12" s="341"/>
      <c r="C12" s="341"/>
      <c r="D12" s="341"/>
      <c r="E12" s="341"/>
    </row>
  </sheetData>
  <mergeCells count="2">
    <mergeCell ref="A1:E1"/>
    <mergeCell ref="A12:E12"/>
  </mergeCells>
  <pageMargins left="0.7" right="0.7" top="0.75" bottom="0.75" header="0.3" footer="0.3"/>
  <pageSetup scale="97"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6"/>
  <sheetViews>
    <sheetView topLeftCell="A19" zoomScaleNormal="100" workbookViewId="0">
      <selection activeCell="A21" sqref="A21:J21"/>
    </sheetView>
  </sheetViews>
  <sheetFormatPr defaultRowHeight="16.5" x14ac:dyDescent="0.3"/>
  <cols>
    <col min="1" max="1" width="51.85546875" style="32" customWidth="1"/>
    <col min="2" max="2" width="14.5703125" style="33" customWidth="1"/>
    <col min="3" max="3" width="14.5703125" style="34" customWidth="1"/>
    <col min="4" max="6" width="14.5703125" style="33" customWidth="1"/>
    <col min="7" max="7" width="14.5703125" style="32" bestFit="1" customWidth="1"/>
    <col min="8" max="8" width="17.85546875" style="32" customWidth="1"/>
    <col min="9" max="16384" width="9.140625" style="32"/>
  </cols>
  <sheetData>
    <row r="1" spans="1:8" ht="30" customHeight="1" x14ac:dyDescent="0.3">
      <c r="A1" s="42" t="str">
        <f>"Table/Figure 8: Direct Program Expenditures by Province, FY" &amp; B2 &amp; "-" &amp; H2</f>
        <v>Table/Figure 8: Direct Program Expenditures by Province, FY2009-2015</v>
      </c>
      <c r="B1" s="41"/>
      <c r="G1" s="34"/>
    </row>
    <row r="2" spans="1:8" ht="18" x14ac:dyDescent="0.3">
      <c r="A2" s="40" t="s">
        <v>54</v>
      </c>
      <c r="B2" s="123">
        <v>2009</v>
      </c>
      <c r="C2" s="122">
        <v>2010</v>
      </c>
      <c r="D2" s="123">
        <v>2011</v>
      </c>
      <c r="E2" s="123">
        <v>2012</v>
      </c>
      <c r="F2" s="123">
        <v>2013</v>
      </c>
      <c r="G2" s="123" t="s">
        <v>332</v>
      </c>
      <c r="H2" s="123">
        <v>2015</v>
      </c>
    </row>
    <row r="3" spans="1:8" x14ac:dyDescent="0.3">
      <c r="A3" s="35" t="s">
        <v>319</v>
      </c>
      <c r="B3" s="124">
        <v>10063271</v>
      </c>
      <c r="C3" s="125">
        <v>12243309</v>
      </c>
      <c r="D3" s="125">
        <v>13045831</v>
      </c>
      <c r="E3" s="125">
        <v>13498753.4</v>
      </c>
      <c r="F3" s="125">
        <v>13359733.73</v>
      </c>
      <c r="G3" s="125">
        <v>14630130</v>
      </c>
      <c r="H3" s="125">
        <v>17000728</v>
      </c>
    </row>
    <row r="4" spans="1:8" x14ac:dyDescent="0.3">
      <c r="A4" s="35" t="s">
        <v>320</v>
      </c>
      <c r="B4" s="124">
        <v>18334391</v>
      </c>
      <c r="C4" s="125">
        <v>26543346</v>
      </c>
      <c r="D4" s="125">
        <v>52343560</v>
      </c>
      <c r="E4" s="125">
        <v>51216105.399999999</v>
      </c>
      <c r="F4" s="125">
        <v>36245776.280000001</v>
      </c>
      <c r="G4" s="125">
        <v>26801554</v>
      </c>
      <c r="H4" s="125">
        <v>28375625</v>
      </c>
    </row>
    <row r="5" spans="1:8" x14ac:dyDescent="0.3">
      <c r="A5" s="35" t="s">
        <v>321</v>
      </c>
      <c r="B5" s="124">
        <v>13046970</v>
      </c>
      <c r="C5" s="125">
        <v>16165914</v>
      </c>
      <c r="D5" s="125">
        <v>19962308</v>
      </c>
      <c r="E5" s="125">
        <v>13560427.4</v>
      </c>
      <c r="F5" s="125">
        <v>14326142.01</v>
      </c>
      <c r="G5" s="125">
        <v>10014903</v>
      </c>
      <c r="H5" s="125">
        <v>11627815</v>
      </c>
    </row>
    <row r="6" spans="1:8" x14ac:dyDescent="0.3">
      <c r="A6" s="35" t="s">
        <v>322</v>
      </c>
      <c r="B6" s="124">
        <v>42706871</v>
      </c>
      <c r="C6" s="125">
        <v>50405309</v>
      </c>
      <c r="D6" s="125">
        <v>59165613</v>
      </c>
      <c r="E6" s="125">
        <v>61637074.399999999</v>
      </c>
      <c r="F6" s="125">
        <v>61223676.229999997</v>
      </c>
      <c r="G6" s="125">
        <v>57654085</v>
      </c>
      <c r="H6" s="125">
        <v>67774852</v>
      </c>
    </row>
    <row r="7" spans="1:8" x14ac:dyDescent="0.3">
      <c r="A7" s="35" t="s">
        <v>323</v>
      </c>
      <c r="B7" s="124">
        <v>8056193</v>
      </c>
      <c r="C7" s="125">
        <v>6848834</v>
      </c>
      <c r="D7" s="125">
        <v>9469437</v>
      </c>
      <c r="E7" s="125">
        <v>11109892</v>
      </c>
      <c r="F7" s="125">
        <v>15336657.32</v>
      </c>
      <c r="G7" s="125">
        <v>10819987</v>
      </c>
      <c r="H7" s="125">
        <v>11087655</v>
      </c>
    </row>
    <row r="8" spans="1:8" x14ac:dyDescent="0.3">
      <c r="A8" s="35" t="s">
        <v>324</v>
      </c>
      <c r="B8" s="124">
        <v>12350282</v>
      </c>
      <c r="C8" s="125">
        <v>15702284</v>
      </c>
      <c r="D8" s="125">
        <v>17198718</v>
      </c>
      <c r="E8" s="125">
        <v>19784368</v>
      </c>
      <c r="F8" s="125">
        <v>16144887.76</v>
      </c>
      <c r="G8" s="125">
        <v>17769309</v>
      </c>
      <c r="H8" s="125">
        <v>17233163</v>
      </c>
    </row>
    <row r="9" spans="1:8" x14ac:dyDescent="0.3">
      <c r="A9" s="35" t="s">
        <v>325</v>
      </c>
      <c r="B9" s="124">
        <v>11181219</v>
      </c>
      <c r="C9" s="125">
        <v>15259843</v>
      </c>
      <c r="D9" s="125">
        <v>41609286</v>
      </c>
      <c r="E9" s="125">
        <v>33899854</v>
      </c>
      <c r="F9" s="125">
        <v>44562895.789999999</v>
      </c>
      <c r="G9" s="125">
        <v>13867496</v>
      </c>
      <c r="H9" s="125">
        <v>39534457</v>
      </c>
    </row>
    <row r="10" spans="1:8" x14ac:dyDescent="0.3">
      <c r="A10" s="35" t="s">
        <v>326</v>
      </c>
      <c r="B10" s="124">
        <v>3299192</v>
      </c>
      <c r="C10" s="125">
        <v>5224071</v>
      </c>
      <c r="D10" s="125">
        <v>4433754</v>
      </c>
      <c r="E10" s="125">
        <v>13235463</v>
      </c>
      <c r="F10" s="125">
        <v>3315759.24</v>
      </c>
      <c r="G10" s="125">
        <v>3817058</v>
      </c>
      <c r="H10" s="125">
        <v>4595581</v>
      </c>
    </row>
    <row r="11" spans="1:8" x14ac:dyDescent="0.3">
      <c r="A11" s="36" t="s">
        <v>327</v>
      </c>
      <c r="B11" s="124">
        <v>21341820</v>
      </c>
      <c r="C11" s="125">
        <v>11427897</v>
      </c>
      <c r="D11" s="125">
        <v>24894377</v>
      </c>
      <c r="E11" s="125">
        <v>22160067</v>
      </c>
      <c r="F11" s="125">
        <v>20849802.890000001</v>
      </c>
      <c r="G11" s="125">
        <v>29293225</v>
      </c>
      <c r="H11" s="125">
        <v>19238002</v>
      </c>
    </row>
    <row r="12" spans="1:8" x14ac:dyDescent="0.3">
      <c r="A12" s="35" t="s">
        <v>328</v>
      </c>
      <c r="B12" s="124">
        <v>21934884</v>
      </c>
      <c r="C12" s="125">
        <v>22917641</v>
      </c>
      <c r="D12" s="125">
        <v>28149960</v>
      </c>
      <c r="E12" s="125">
        <v>30311321</v>
      </c>
      <c r="F12" s="125">
        <v>28453558.780000001</v>
      </c>
      <c r="G12" s="125">
        <v>28224756</v>
      </c>
      <c r="H12" s="125">
        <v>40242739</v>
      </c>
    </row>
    <row r="13" spans="1:8" x14ac:dyDescent="0.3">
      <c r="A13" s="35" t="s">
        <v>329</v>
      </c>
      <c r="B13" s="124">
        <v>1466476</v>
      </c>
      <c r="C13" s="125">
        <v>7248075</v>
      </c>
      <c r="D13" s="125">
        <v>4904675</v>
      </c>
      <c r="E13" s="125">
        <v>13213441</v>
      </c>
      <c r="F13" s="125">
        <v>10805581.939999999</v>
      </c>
      <c r="G13" s="125">
        <v>19886298</v>
      </c>
      <c r="H13" s="125">
        <v>3761184</v>
      </c>
    </row>
    <row r="14" spans="1:8" ht="18" x14ac:dyDescent="0.3">
      <c r="A14" s="35" t="s">
        <v>330</v>
      </c>
      <c r="B14" s="124">
        <v>7274724</v>
      </c>
      <c r="C14" s="126">
        <v>6826368</v>
      </c>
      <c r="D14" s="125">
        <v>7722192</v>
      </c>
      <c r="E14" s="125">
        <v>6872463</v>
      </c>
      <c r="F14" s="125">
        <v>4578007.34</v>
      </c>
      <c r="G14" s="125">
        <v>4892097</v>
      </c>
      <c r="H14" s="125">
        <v>5046105</v>
      </c>
    </row>
    <row r="15" spans="1:8" ht="18" x14ac:dyDescent="0.3">
      <c r="A15" s="35" t="s">
        <v>331</v>
      </c>
      <c r="B15" s="124">
        <v>34215512</v>
      </c>
      <c r="C15" s="125">
        <v>42775062</v>
      </c>
      <c r="D15" s="125">
        <v>28315184</v>
      </c>
      <c r="E15" s="125">
        <v>15910542</v>
      </c>
      <c r="F15" s="125">
        <v>21899413.120000001</v>
      </c>
      <c r="G15" s="125">
        <v>31463212</v>
      </c>
      <c r="H15" s="125">
        <v>14032643</v>
      </c>
    </row>
    <row r="16" spans="1:8" x14ac:dyDescent="0.3">
      <c r="A16" s="39" t="s">
        <v>40</v>
      </c>
      <c r="B16" s="127">
        <f t="shared" ref="B16:H16" si="0">SUM(B3:B15)</f>
        <v>205271805</v>
      </c>
      <c r="C16" s="128">
        <f t="shared" si="0"/>
        <v>239587953</v>
      </c>
      <c r="D16" s="128">
        <f t="shared" si="0"/>
        <v>311214895</v>
      </c>
      <c r="E16" s="128">
        <f t="shared" si="0"/>
        <v>306409771.60000002</v>
      </c>
      <c r="F16" s="128">
        <f t="shared" si="0"/>
        <v>291101892.43000001</v>
      </c>
      <c r="G16" s="128">
        <f t="shared" si="0"/>
        <v>269134110</v>
      </c>
      <c r="H16" s="128">
        <f t="shared" si="0"/>
        <v>279550549</v>
      </c>
    </row>
    <row r="17" spans="1:10" x14ac:dyDescent="0.3">
      <c r="A17" s="35"/>
      <c r="C17" s="33"/>
      <c r="G17" s="37"/>
    </row>
    <row r="18" spans="1:10" x14ac:dyDescent="0.3">
      <c r="A18" s="38" t="s">
        <v>2</v>
      </c>
    </row>
    <row r="19" spans="1:10" ht="16.5" customHeight="1" x14ac:dyDescent="0.3">
      <c r="A19" s="343" t="s">
        <v>53</v>
      </c>
      <c r="B19" s="343"/>
      <c r="C19" s="343"/>
      <c r="D19" s="343"/>
      <c r="E19" s="343"/>
      <c r="F19" s="343"/>
      <c r="G19" s="343"/>
      <c r="H19" s="343"/>
      <c r="I19" s="343"/>
      <c r="J19" s="343"/>
    </row>
    <row r="20" spans="1:10" ht="17.25" customHeight="1" x14ac:dyDescent="0.3">
      <c r="A20" s="344" t="s">
        <v>52</v>
      </c>
      <c r="B20" s="344"/>
      <c r="C20" s="344"/>
      <c r="D20" s="344"/>
      <c r="E20" s="344"/>
      <c r="F20" s="344"/>
      <c r="G20" s="344"/>
      <c r="H20" s="344"/>
      <c r="I20" s="344"/>
      <c r="J20" s="344"/>
    </row>
    <row r="21" spans="1:10" ht="35.25" customHeight="1" x14ac:dyDescent="0.3">
      <c r="A21" s="345" t="s">
        <v>51</v>
      </c>
      <c r="B21" s="345"/>
      <c r="C21" s="345"/>
      <c r="D21" s="345"/>
      <c r="E21" s="345"/>
      <c r="F21" s="345"/>
      <c r="G21" s="345"/>
      <c r="H21" s="345"/>
      <c r="I21" s="345"/>
      <c r="J21" s="345"/>
    </row>
    <row r="22" spans="1:10" ht="17.25" customHeight="1" x14ac:dyDescent="0.3">
      <c r="A22" s="342" t="s">
        <v>333</v>
      </c>
      <c r="B22" s="342"/>
      <c r="C22" s="342"/>
      <c r="D22" s="342"/>
      <c r="E22" s="342"/>
      <c r="F22" s="342"/>
      <c r="G22" s="342"/>
      <c r="H22" s="342"/>
      <c r="I22" s="342"/>
      <c r="J22" s="342"/>
    </row>
    <row r="23" spans="1:10" ht="26.25" customHeight="1" x14ac:dyDescent="0.3">
      <c r="A23" s="291" t="s">
        <v>107</v>
      </c>
      <c r="B23" s="124"/>
      <c r="C23" s="130"/>
      <c r="D23" s="124"/>
      <c r="E23" s="124"/>
      <c r="F23" s="124"/>
      <c r="G23" s="129"/>
      <c r="H23" s="129"/>
    </row>
    <row r="24" spans="1:10" ht="17.25" customHeight="1" x14ac:dyDescent="0.3">
      <c r="A24" s="36" t="str">
        <f>subtitle</f>
        <v>Total: $279.6 million includes $21.4 million in obligatons to capital projects</v>
      </c>
      <c r="B24" s="124"/>
      <c r="C24" s="130"/>
      <c r="D24" s="124"/>
      <c r="E24" s="124"/>
      <c r="F24" s="124"/>
      <c r="G24" s="129"/>
      <c r="H24" s="129"/>
    </row>
    <row r="25" spans="1:10" x14ac:dyDescent="0.3">
      <c r="E25" s="132" t="s">
        <v>123</v>
      </c>
    </row>
    <row r="26" spans="1:10" x14ac:dyDescent="0.3">
      <c r="E26" s="131" t="str">
        <f>PROPER(A3)</f>
        <v>Blue Mountain</v>
      </c>
      <c r="F26" s="133">
        <f>H3</f>
        <v>17000728</v>
      </c>
    </row>
    <row r="27" spans="1:10" x14ac:dyDescent="0.3">
      <c r="E27" s="131" t="str">
        <f t="shared" ref="E27:E36" si="1">PROPER(A4)</f>
        <v>Columbia Cascade</v>
      </c>
      <c r="F27" s="133">
        <f t="shared" ref="F27:F37" si="2">H4</f>
        <v>28375625</v>
      </c>
    </row>
    <row r="28" spans="1:10" x14ac:dyDescent="0.3">
      <c r="B28" s="32"/>
      <c r="C28" s="32"/>
      <c r="E28" s="131" t="str">
        <f t="shared" si="1"/>
        <v>Columbia Gorge</v>
      </c>
      <c r="F28" s="133">
        <f t="shared" si="2"/>
        <v>11627815</v>
      </c>
    </row>
    <row r="29" spans="1:10" x14ac:dyDescent="0.3">
      <c r="B29" s="32"/>
      <c r="C29" s="32"/>
      <c r="E29" s="131" t="str">
        <f t="shared" si="1"/>
        <v>Columbia Plateau</v>
      </c>
      <c r="F29" s="133">
        <f t="shared" si="2"/>
        <v>67774852</v>
      </c>
    </row>
    <row r="30" spans="1:10" x14ac:dyDescent="0.3">
      <c r="B30" s="32"/>
      <c r="C30" s="32"/>
      <c r="E30" s="131" t="str">
        <f t="shared" si="1"/>
        <v>Columbia Estuary</v>
      </c>
      <c r="F30" s="133">
        <f t="shared" si="2"/>
        <v>11087655</v>
      </c>
    </row>
    <row r="31" spans="1:10" x14ac:dyDescent="0.3">
      <c r="B31" s="32"/>
      <c r="C31" s="32"/>
      <c r="E31" s="131" t="str">
        <f t="shared" si="1"/>
        <v>Intermountain</v>
      </c>
      <c r="F31" s="133">
        <f t="shared" si="2"/>
        <v>17233163</v>
      </c>
    </row>
    <row r="32" spans="1:10" x14ac:dyDescent="0.3">
      <c r="B32" s="32"/>
      <c r="C32" s="32"/>
      <c r="E32" s="131" t="str">
        <f t="shared" si="1"/>
        <v>Lower Columbia</v>
      </c>
      <c r="F32" s="133">
        <f t="shared" si="2"/>
        <v>39534457</v>
      </c>
    </row>
    <row r="33" spans="5:6" x14ac:dyDescent="0.3">
      <c r="E33" s="131" t="str">
        <f t="shared" si="1"/>
        <v>Middle Snake</v>
      </c>
      <c r="F33" s="133">
        <f t="shared" si="2"/>
        <v>4595581</v>
      </c>
    </row>
    <row r="34" spans="5:6" x14ac:dyDescent="0.3">
      <c r="E34" s="131" t="str">
        <f t="shared" si="1"/>
        <v>Mountain Columbia</v>
      </c>
      <c r="F34" s="133">
        <f t="shared" si="2"/>
        <v>19238002</v>
      </c>
    </row>
    <row r="35" spans="5:6" x14ac:dyDescent="0.3">
      <c r="E35" s="131" t="str">
        <f t="shared" si="1"/>
        <v>Mountain Snake</v>
      </c>
      <c r="F35" s="133">
        <f t="shared" si="2"/>
        <v>40242739</v>
      </c>
    </row>
    <row r="36" spans="5:6" x14ac:dyDescent="0.3">
      <c r="E36" s="131" t="str">
        <f t="shared" si="1"/>
        <v>Upper Snake</v>
      </c>
      <c r="F36" s="133">
        <f t="shared" si="2"/>
        <v>3761184</v>
      </c>
    </row>
    <row r="37" spans="5:6" x14ac:dyDescent="0.3">
      <c r="E37" s="131" t="s">
        <v>55</v>
      </c>
      <c r="F37" s="133">
        <f t="shared" si="2"/>
        <v>5046105</v>
      </c>
    </row>
    <row r="38" spans="5:6" x14ac:dyDescent="0.3">
      <c r="E38" s="131" t="s">
        <v>5</v>
      </c>
      <c r="F38" s="133">
        <f>H15</f>
        <v>14032643</v>
      </c>
    </row>
    <row r="40" spans="5:6" x14ac:dyDescent="0.3">
      <c r="E40" s="43"/>
    </row>
    <row r="41" spans="5:6" x14ac:dyDescent="0.3">
      <c r="E41" s="43"/>
    </row>
    <row r="42" spans="5:6" x14ac:dyDescent="0.3">
      <c r="E42" s="43"/>
    </row>
    <row r="43" spans="5:6" x14ac:dyDescent="0.3">
      <c r="E43" s="43"/>
    </row>
    <row r="44" spans="5:6" x14ac:dyDescent="0.3">
      <c r="E44" s="43"/>
    </row>
    <row r="45" spans="5:6" x14ac:dyDescent="0.3">
      <c r="E45" s="43"/>
    </row>
    <row r="46" spans="5:6" x14ac:dyDescent="0.3">
      <c r="E46" s="43"/>
    </row>
    <row r="60" spans="1:6" x14ac:dyDescent="0.3">
      <c r="E60" s="32"/>
      <c r="F60" s="32"/>
    </row>
    <row r="61" spans="1:6" x14ac:dyDescent="0.3">
      <c r="A61" s="35"/>
      <c r="B61" s="32"/>
      <c r="C61" s="32"/>
      <c r="D61" s="32"/>
      <c r="E61" s="32"/>
      <c r="F61" s="32"/>
    </row>
    <row r="62" spans="1:6" x14ac:dyDescent="0.3">
      <c r="A62" s="35"/>
      <c r="B62" s="32"/>
      <c r="C62" s="32"/>
      <c r="D62" s="32"/>
      <c r="E62" s="32"/>
      <c r="F62" s="32"/>
    </row>
    <row r="63" spans="1:6" x14ac:dyDescent="0.3">
      <c r="A63" s="35"/>
      <c r="B63" s="32"/>
      <c r="C63" s="32"/>
      <c r="D63" s="32"/>
      <c r="E63" s="32"/>
      <c r="F63" s="32"/>
    </row>
    <row r="64" spans="1:6" x14ac:dyDescent="0.3">
      <c r="A64" s="36"/>
      <c r="B64" s="32"/>
      <c r="C64" s="32"/>
      <c r="D64" s="32"/>
      <c r="E64" s="32"/>
      <c r="F64" s="32"/>
    </row>
    <row r="65" spans="1:6" x14ac:dyDescent="0.3">
      <c r="A65" s="35"/>
      <c r="B65" s="32"/>
      <c r="C65" s="32"/>
      <c r="D65" s="32"/>
      <c r="E65" s="32"/>
      <c r="F65" s="32"/>
    </row>
    <row r="66" spans="1:6" x14ac:dyDescent="0.3">
      <c r="A66" s="35"/>
      <c r="B66" s="32"/>
      <c r="C66" s="32"/>
      <c r="D66" s="32"/>
      <c r="E66" s="32"/>
      <c r="F66" s="32"/>
    </row>
    <row r="67" spans="1:6" x14ac:dyDescent="0.3">
      <c r="A67" s="35"/>
      <c r="B67" s="32"/>
      <c r="C67" s="32"/>
      <c r="D67" s="32"/>
      <c r="E67" s="32"/>
      <c r="F67" s="32"/>
    </row>
    <row r="68" spans="1:6" x14ac:dyDescent="0.3">
      <c r="A68" s="35"/>
      <c r="B68" s="32"/>
      <c r="C68" s="32"/>
      <c r="D68" s="32"/>
      <c r="E68" s="32"/>
      <c r="F68" s="32"/>
    </row>
    <row r="69" spans="1:6" x14ac:dyDescent="0.3">
      <c r="A69" s="35"/>
      <c r="B69" s="32"/>
      <c r="C69" s="32"/>
      <c r="D69" s="32"/>
      <c r="E69" s="32"/>
      <c r="F69" s="32"/>
    </row>
    <row r="70" spans="1:6" x14ac:dyDescent="0.3">
      <c r="A70" s="35"/>
      <c r="B70" s="32"/>
      <c r="C70" s="32"/>
      <c r="D70" s="32"/>
      <c r="E70" s="32"/>
      <c r="F70" s="32"/>
    </row>
    <row r="71" spans="1:6" x14ac:dyDescent="0.3">
      <c r="A71" s="35"/>
      <c r="B71" s="32"/>
      <c r="C71" s="32"/>
      <c r="D71" s="32"/>
      <c r="E71" s="32"/>
      <c r="F71" s="32"/>
    </row>
    <row r="72" spans="1:6" x14ac:dyDescent="0.3">
      <c r="A72" s="35"/>
      <c r="B72" s="32"/>
      <c r="C72" s="32"/>
      <c r="D72" s="32"/>
    </row>
    <row r="73" spans="1:6" x14ac:dyDescent="0.3">
      <c r="E73" s="32"/>
      <c r="F73" s="32"/>
    </row>
    <row r="74" spans="1:6" x14ac:dyDescent="0.3">
      <c r="A74" s="35"/>
      <c r="B74" s="32"/>
      <c r="C74" s="32"/>
      <c r="D74" s="32"/>
      <c r="E74" s="32"/>
      <c r="F74" s="32"/>
    </row>
    <row r="75" spans="1:6" x14ac:dyDescent="0.3">
      <c r="A75" s="35"/>
      <c r="B75" s="32"/>
      <c r="C75" s="32"/>
      <c r="D75" s="32"/>
      <c r="E75" s="32"/>
      <c r="F75" s="32"/>
    </row>
    <row r="76" spans="1:6" x14ac:dyDescent="0.3">
      <c r="A76" s="35"/>
      <c r="B76" s="32"/>
      <c r="C76" s="32"/>
      <c r="D76" s="32"/>
    </row>
  </sheetData>
  <mergeCells count="4">
    <mergeCell ref="A22:J22"/>
    <mergeCell ref="A19:J19"/>
    <mergeCell ref="A20:J20"/>
    <mergeCell ref="A21:J21"/>
  </mergeCells>
  <pageMargins left="0.27" right="0.27" top="0.55000000000000004" bottom="0.32" header="0.21" footer="0.22"/>
  <pageSetup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1 6 " ? > < V i s u a l i z a t i o n L S t a t e   x m l n s : x s i = " h t t p : / / w w w . w 3 . o r g / 2 0 0 1 / X M L S c h e m a - i n s t a n c e "   x m l n s : x s d = " h t t p : / / w w w . w 3 . o r g / 2 0 0 1 / X M L S c h e m a "   x m l n s = " h t t p : / / m i c r o s o f t . d a t a . v i s u a l i z a t i o n . C l i e n t . E x c e l . L S t a t e / 1 . 0 " > < c g > H 4 s I A A A A A A A E A N V Y 3 W 7 T M B h 9 l S g S l 3 N s f / 6 d 2 k x b E a h o W 6 U N E L e m C a 1 F m q D E 3 R C v x g W P x C v w t e l W b e u 0 r F o p X F V N 7 P j 0 n O P j k / 7 + + a t 3 9 H 1 W R F d 5 3 f i q 7 M e M 0 D j K y 3 G V + X L S j + f h y 4 G J j 9 L e C X 4 9 d e G 0 K g d u P M 0 j n F Q 2 h 9 8 b 3 4 + n I X w 7 T J L r 6 2 t y D a S q J w m n l C W f z k 4 v c e T M H f i y C a 4 c 5 / H t r O z p W X H a G z b t h N v B M z + u q 6 b 6 E k j m g i N X v p m 7 w v 9 w A a G T S V 5 B l i z w 4 8 z o a z 8 + c t n M l 6 9 9 E 2 o / D v 3 z / M p l D m 9 + d M U 8 j 6 b j f h z q e Y 4 X 3 u b V R d 5 U x X z x n O b e 9 6 g I / R g s A a n A W g m K A T e M x 1 G B b B 0 w p o i S E q y U V O N l i e T h + O N 2 Z Q S I T 2 S 4 x J u q n r k Q 8 u w 4 y + q 8 a d I W T S 9 5 c K O 3 G v H G 5 0 W G Y B b o y 0 m E T B + W v l h h j p L t b 6 T n H 3 t J + 9 Q n H 5 J + K D 2 C j i 6 D C 3 m z n p b c A 5 n c o f A x B i k T j C o t q T C G m x s G O S V a G a 4 5 0 m s p B 7 G B Q r 4 X C l c i R Y O K r H / 6 i r n B 8 f 1 L j 0 r 0 g i Q C U U p Q y a i U l p o b E 1 o g Q D V T m k r g n C u p / g s K j y 9 2 T u F d X + J u S p a b H z + H m 0 P i p P b B N 9 N X n A 4 w D 2 a f / Z a B I Q W R i h n F r Z B S o m j s 1 u 6 S M I o a a m C c M q Z R x G 6 J s Y K G b m y B 7 S U 7 T g b d N R u 4 E g N 3 P f 6 p 0 H i 2 W M P M T a v t A l 0 I A s Z S E F w z L t r U W Q W 6 w E C 3 g i l m j Q Y q d F d 9 l m j 2 I s r w 9 Z r k J 4 6 L l 8 s i I Y k R g j M m t Q F l M d p v H M 4 k E U o L z o W R I F n 3 N N o 1 g + l y g Y 1 x / h c o f L a 9 R 3 U + q c o t / Q 3 E g s F C w q U 0 0 o L G Y t L 6 G 4 / b 9 a V u y d M C 2 Y u 1 R 7 s / I + 5 U l 7 b t Y a c z S j M K U i u l K M P z d E m e Z U R Q w O B W B v A M F s p u C I e N X W X n F K b t C h v N f T b a e T 4 8 3 9 z j 3 G 3 p b S z j G C x A r Q I G Q i / r z l I e L Q i W S C 7 Q 8 4 D q 4 Q b o L M 8 C z Q 4 N n o 4 W C 2 w U 5 / z d v y f O W V X i C 9 u W 1 U d o g n t E G C a t t p S C v T 0 Y q C V K S G r o o h B R 1 f 1 l a Y V n h w I 9 X t 7 P 3 u 9 c n 4 c J J I B I p E 6 j u S X l F t r 8 4 U D 4 g j u m N S j D l q W y W 4 L v l c D W T N 1 Z P J k X E 1 f 7 l 2 q O y X D R + + / 9 f 5 H + A a x 4 n m X 6 E 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c g > < / V i s u a l i z a t i o n L S t a t e > 
</file>

<file path=customXml/item2.xml>��< ? x m l   v e r s i o n = " 1 . 0 "   e n c o d i n g = " u t f - 1 6 " ? > < T o u r   x m l n s : x s i = " h t t p : / / w w w . w 3 . o r g / 2 0 0 1 / X M L S c h e m a - i n s t a n c e "   x m l n s : x s d = " h t t p : / / w w w . w 3 . o r g / 2 0 0 1 / X M L S c h e m a "   N a m e = " T o u r   1 "   D e s c r i p t i o n = " S o m e   d e s c r i p t i o n   f o r   t h e   t o u r   g o e s   h e r e "   x m l n s = " h t t p : / / m i c r o s o f t . d a t a . v i s u a l i z a t i o n . e n g i n e . t o u r s / 1 . 0 " > < S c e n e s > < S c e n e > < T r a n s i t i o n > M o v e T o < / T r a n s i t i o n > < E f f e c t > S t a t i o n < / E f f e c t > < T h e m e > B i n g R o a d < / T h e m e > < T h e m e W i t h L a b e l > f a l s e < / T h e m e W i t h L a b e l > < F l a t M o d e E n a b l e d > f a l s e < / F l a t M o d e E n a b l e d > < D u r a t i o n > 6 0 0 0 0 0 0 0 < / D u r a t i o n > < T r a n s i t i o n D u r a t i o n > 3 0 0 0 0 0 0 0 < / T r a n s i t i o n D u r a t i o n > < S p e e d > 0 . 5 < / S p e e d > < F r a m e > < C a m e r a > < L a t i t u d e > 4 4 . 3 8 8 3 6 6 2 1 1 4 7 9 4 1 5 < / L a t i t u d e > < L o n g i t u d e > - 1 1 6 . 6 0 9 9 5 4 2 3 0 8 0 4 1 2 < / L o n g i t u d e > < R o t a t i o n > 0 < / R o t a t i o n > < P i v o t A n g l e > - 0 . 1 4 3 3 7 2 4 5 2 8 5 3 6 4 7 3 9 < / P i v o t A n g l e > < D i s t a n c e > 0 . 7 5 < / D i s t a n c e > < / C a m e r a > < I m a g e > i V B O R w 0 K G g o A A A A N S U h E U g A A A N Q A A A B 1 C A Y A A A A 2 n s 9 T A A A A A X N S R 0 I A r s 4 c 6 Q A A A A R n Q U 1 B A A C x j w v 8 Y Q U A A A A J c E h Z c w A A B K E A A A S h A X x / 1 Y g A A G F j S U R B V H h e 7 b 1 J j 2 R Z l t 9 3 b J 7 d f I g p I 7 M 6 s 2 v q 6 m 5 R j S Z I U B C g J Q F B C 0 E r C t p z I S 4 I a s s d l 4 I E C N A H E A Q u u N N G k D 6 C I A g C B I h N d n d 1 V d e Q Q 2 S G R / h o 8 / g e / 7 9 z 3 3 V / / s L M 3 T w i s q o z w 4 / H C z N 7 w x 3 P / 0 x 3 e K X / 7 f 8 Z p P Y d o l 7 T b L Y 0 W 6 3 N t h W 8 V D J 7 3 D V r 1 c 0 a 1 d T v n e v 4 0 W N + m 1 V 0 f a H f p N N t m J X 1 + 2 0 p V S H O J 2 a 1 S k i 7 r g M i z 6 n S 5 3 p X Z S a P t b 5 P 5 i F f 6 l G 2 t a 2 X M 5 W 3 Z M 1 W O z x 4 B 5 H e n H T 1 n f Q G U + V b M z v q h H T P x v q u p O p l 5 Z + Y j Z T f I 7 X F r n V c L h e e R 7 V W 0 z P h o U S / L 1 X H 0 c K s 3 z L b U 9 k j K Q t b K N 9 Y p q r y r e h o q u 1 5 e j g L 9 e d i l t y d R P 6 v z 8 d W r T f s o F P 1 O r 2 8 D O m P V Z + J 8 v q o H / q O T / L z a 8 r r L 7 8 O / R H z 4 p 6 f P D U 7 V P t 4 W 6 m f z v U 5 n K V W S p Z e t m a j b k 2 1 4 Y W e o 6 7 7 q m N N / T h T f V e q I P 0 6 W 5 l 9 f W H 2 8 Y G u q 3 2 p L + e 5 f 6 F r t U r q a V T + y T / 9 l / 8 q Z P 3 d I A p O h S e L k j f i N o L Z 1 H Z 2 O S t 5 p V u q L B V f i t H p A D p 6 r c b q q M H f h e g 4 G p 1 0 q m Q o g i E 4 D 3 M B s L I + I f q Y j u K 8 X 1 d B a m L c x V y g 0 l + l k i V w C 1 G X C z E E T D N X f Z 7 0 d F J p 1 f V o Z G R l I b A q L 9 U Z o X I / g Z G q n R I J g 7 L K r l L p W Q 7 S I f 2 l 6 h r L z 0 G b 0 p b U H e a k f H z n H u j V k D 4 L b c 3 n L h T y q 4 j h 5 1 a r 1 7 3 v A M Q j 1 Z V + P V W a l I U 0 D 3 S e 7 3 r E 2 5 p + O B 2 Z t V X e j o 6 x Q A E g Y X 7 S A I w I m f m q J M G Q i E d W d j K t 2 Y n S P B B Q A A v d Q J 1 I g z Q R J L T 3 R J + v d R / 9 S 5 4 I 5 S / P A t C W a 6 U n v v z O A S p J A F L J V q o U F d t G M D m d D w C n A l 8 E F U x I g 3 L Q A J w n G Z i e T r k v 8 e w S C a W G h x E o E 9 q J d O l M 8 u M 3 B z c 7 s + m g Q 6 a 6 T l 3 q e n g 8 H g k A d Z V D F 2 4 h w A H T o C n o b A d z B h r y j / X g c F S J u I f 8 d i G e W 6 m w q 7 Q s i V v 2 N C O 5 c N B v h B J p x v p Q V + 5 D U y K 5 k y w / 7 o 0 g 4 + D 5 X a m k i s x n U w G q o b R L V / V q K o 0 T A Q Z g A R I 0 f Q Q U 4 E a T k A / n n + 4 F j U a Z u J 9 z A K a n 9 g M k + + 2 S d e u J 8 0 W 3 W f Z 0 O r o H c N G f A I h y r 1 V f t A 9 1 d W 2 l 9 E 4 E U i l R b w v K p t u c n / T 1 u 0 U 0 D I z q N b i D Y P T x X A D U v T A 2 z 9 H o N D 7 m D A y N l H F g 5 t K D + W 8 D 6 w 3 S f Z Q p E l 8 x 9 c 4 k 0 d A k d A r 5 D i T x 8 l i h D B B m x i q t W K P Z c g Z a L j C 5 b s + c T o Z g L u p D P S B O 0 9 k I E M 9 A B / U + F o N Q z 5 1 I 7 V K S K b r X T B 0 Q 5 A V T x h L B U C 6 5 x V y 0 E / l j Q s P E f O c Z j l g F r s G w 7 b e w B K r V m p j 5 u u C A F k 3 5 y W E w x 8 g P 7 f C 1 z M H j g d l X + o 4 G e S Y z 8 A e 6 B z A j f A A R 9 N V 5 a B / S e S R t V X M 1 W p K Z u 3 Z g A B o q y i c a C u 1 6 q T 5 c 6 h x 1 x q z + R C Y f x z N p S w B I N b m f v F I J + + + c h o q 0 M 8 O L k J w u X f W d y m N 3 0 8 m 0 Z 1 + N H U 0 Y C O m K B O S Z X a Q 6 z 8 G s p O G A 0 W + X a k o H 5 o M B 9 t S p l z C l z p N u z A u J R 0 f C 9 H T Y a D T U N Q R A K m b S w z l C 8 u J / o R j g M f L k W U w Y 6 h T N K p j f Z H 6 4 R N e B F K V s 1 H e 3 + o j B B G r M z 3 K 5 4 m X G / 8 T 3 o N z k Q d N H T U t V y B v g L F U W z 0 v 1 z Q s P i P t I C w G D o M F C o N y p 0 i P d 2 C Y 3 S C d X 8 u n w 5 / K E R q Y c l 2 J 6 2 n q k z 1 P V k + 8 A C D O Y u n J Q N u 6 n v Q A d w i e C j D z R X p V S I i s h m L i A F J M x + s X 4 n 7 Q d h F V A m e l T f D P 6 j G v 0 M + W h n X Z o 4 u 8 2 0 c h u n q h L Y Q A H E w 2 h w 5 n f r + V I L U J D 7 c J 8 k W C m y A 9 8 0 s j Y 4 9 j 3 m B m Y D 0 h 0 J D c d C g P A X H Q o H Q s w p i v 5 D P W + M 8 9 q t f Q j z R X u l Z i B + + h k h A P a C X C S D 5 0 M k b 6 D q 4 w f F A C Y 6 h w d z r U I Q q 6 R / y 4 E M G C e y P A 8 R 3 v G 8 t O m t F X W x B I E f t t G 4 p l v p E 3 Q K m g 3 w D X M h M Q m q i h h + i 8 p d B J t 8 N k j a Q m Z d J 8 e q U / 3 r z W k 9 1 t W V u p 8 I B D g e 9 E u X E L r A D 4 I 8 D f U M R W 1 V 7 s m U G V t S 5 9 8 r D R J H x B R R 5 6 n v r H u 5 I M v 7 / e o j + E B 7 i O P 7 z 3 R 0 I f t 1 P 5 A Z g D a g P a m A W C 0 y C i R a B D U N 5 2 x K z l z 5 V q S N G l w 0 o j J Y C 4 A r m j + Y R Z y D Q b n e H E h Q 6 t U l 6 S s i 5 G q N h m P b e E R N y U u g j G w 0 W E C 0 q b z Y C x n l C w T b i U t o h I t 5 Y W m w F 8 g L 8 x S g I z 2 x U R C Q 4 S U N 1 E s d a B 8 W 5 A 3 j P d G u + k 3 4 N u e p p 7 R 9 S N J / B 8 K D E + z K B 2 m Y E y f s q O 9 k P Y Q 2 r K q i q K l i k T d I Y D 5 V I D B X 4 L Z j 1 W 3 + D x E m W g z I p O U n W u Y c 5 Q T 4 X Y + k V Z a l / V b 3 q z K Q R q Y 6 / A J Y I p t D b C 5 H + 0 F I F / I f K S 9 S Z 8 g B j w j G f j 9 B x S g O e q m b j t j X 9 O Y N B Y M R Q d u Y o A i s 9 x F N G r x E e 8 w 5 Q m A Y G I 6 h M 7 B H H k u 6 Y c W h C K o f / w k 3 P v r U 3 q w Z e 1 u 3 x a S B C v s K F F P n R u Z a B u R J 8 w e T S 7 3 X 5 Q P U p d n k b y P l T / f 8 3 5 f k c o q 6 D Y / j r J u a h / a F 4 2 z 4 d I V c Q 2 N G g U D Q H J w h s t + r n 1 D Q M j 8 X F d k l i V v 9 B P 3 Y I 5 9 f h r a l 3 o B G t o Z M y 5 P n C P 6 i a U A w Q c M A w B m w L j f r T t o 8 d c A j K w / t 2 Q Q Q A D n x Z n Z z 7 8 x + y s d + L y / O Q m R Q z Q + R c W k B N h f 6 l 4 9 + v 0 m J B K B i V e j k o 8 / w G A w N n a 0 m 0 L Z f Z u I T n T w q W H z U q 9 I g K P I Z P g 5 S D Q C I z A K n b m J R 2 F E J D V l e q 5 O R K P g 9 5 y O 5 e D W W z a f z 2 w 8 G r x h 9 m w i 8 o F x N p F L U 8 q o T 5 g W s 7 R Q 5 C t C Q y a q 8 F 3 B k U g w L H f S p t S j S E h 9 f L u 7 q k A b A v 7 Y l n z W 8 G v k E w 4 m 6 R t 9 A C B + 9 l E w r e l L T D + 0 y U u Z x 5 5 f V n z q T b u i H b 1 8 O o + W o e 2 5 p a I b + J s v U z c / n 0 j b Y S 5 j n h I N R J g 9 0 r l P l D 7 3 / 0 T C 7 w c y N R G Y L p R 1 E j 7 x 9 L + r Q Y l d i U a l Q 1 0 j S O K 5 a a Z z q G g a d 5 O 0 j Y T U Q Z N h A t B h S P b b 7 o 9 E A 3 M b H Y 5 J x h H D y X R 4 n p B y R J J g 8 O g b E e 6 n z J 1 6 S c y A K S J z c L V y R u f 7 b S T / O v R 6 d p t / Z G 0 A 4 K g z v h f f b 6 2 7 7 B f 8 u b v y i 0 T 6 M D z 1 K z 4 C 4 2 L m I l T 8 e n Z + F y q L 2 d d K e K Z G a a g D 8 o D 1 u m R p Q v Q x V f + 1 N A i a h P 7 i O u c 4 u A 9 f l H P 4 S N y D D 0 d 5 V 4 m E 7 u X K j g d V L y u W D I E g B B Q C D 0 1 6 K M C g F e G p L 6 Q Z 0 V L 0 F f 1 N g A T g 5 o r 3 / S U 6 k B k T j R q j P m o Q H U W t Q 4 N H g j k g O i R q D x g Q K b S L 0 O Z 5 I j 5 R Q k J I M w D D O U w j / D o I s J G + p 6 3 f 2 O O Y R D 6 2 p B 5 q N l s 6 2 u p 0 x m V U 6 F 2 o U E b y p a 7 k S 9 n o + N t w w l i Y B 0 R 2 1 F C k F d s H Z n Q / L i O S I G + u x T r f h w B 0 C G 8 n S u d m e f g 5 V Z r 5 0 5 h w + M o I q Z + / D F q G 7 1 g L + L B o M c x h t C k A B x S Y a p f z i o 3 U S Q x q R 9 C 6 M N Q 9 t J s L I J 2 j L g h Z n g d g 1 I k g C / d x P X v 0 + 0 s 0 D h 1 + I e d z s p S T m z X M V x c y A T M 7 m A 7 B N I P p I R i C 8 x C N D r D o s 2 0 8 R i P n m Y j 8 8 F / Q c H Q k E h o N x W 8 O z B F 8 G M 9 b z x I t i t c g 8 k O 7 x Y 6 F q R r N p s q Z y A S c i 9 n 1 c K 4 c l I l n o / l R J N K B A S D K A h N s u O 2 K y C 9 R Q v E e w E A 9 y C M v h P I E a H m A Q V E k f 7 y P t s D M J n / q H c 2 s + 1 B F C K D P q P 8 b R G K 5 B N F C j E H h q 1 F m x p 6 Y c k R 5 S O M P H w V / C z 7 g H j S O X C i Z h C V 7 u l + 3 Z 7 2 V m 4 e A j i E V Q I g 1 g 6 D A n 8 K c x M + i X t x H 2 3 L A J 0 x L + t 6 a f D D l 4 1 7 q g 3 B M O V m s S t 6 Z t A Q M R X S H 6 U v w J o 3 B N Q B F x 9 P 4 q H z 3 M 9 R w M D 8 S i P v 4 z V E k p B a m B N f Q A B E M 9 C L p Y Y u T N v f B f F y P I / K Y K p g X A C K f R j 4 f m B z G C s 4 z U 2 Z k / h E T V 9 l K K v d S w m K q t B P 5 G / C X z 2 K 6 8 f x 1 + a k / l 6 7 K K H I g 6 i T n X f L P 5 l a v M 3 O j 5 H P k M I 1 o B x + 3 0 X M w H P d G o v 0 I S X M N R q S O s f z U B Z M p A j 7 W c V c q K Q E C B v R h X Y g h b z + v N O j n Y l q U I Q p B A I H G p y 8 B G / l z Y H l w D + e 5 j j b q N M t W S y d W r j Z c 6 y B I E L S U n / 4 Z q A 2 i b 0 Y e + F Y 8 h / A j I M L 3 r G j f T 6 L R i K r 9 Q K D 6 2 b P U n U a k 1 c t L H F 3 d I P 8 E I o D A e e 6 H 3 N e h Z b K O c r N P j Z 9 n c h o b x x Y p y H k 6 J 6 + l I B q d d L j H m U j n A B f M h + T E l O B Z J P 9 Q + e O r R X N z E 1 W q V Z 9 R g e 6 Y r 2 Z i j F B + w u S 1 p k x a d W q i O s n d C t y U f W R f P X 8 Y G 7 + A M p A / z I G m R v J i / j D 4 i Q Q G O D F 5 Z x g x D 5 K c 8 l J v J s R G p x w h A Q P y m 0 h i n A q V J 9 o H w U Z b 3 g d M E L N a G l U e S n 0 g O 5 b r N s I c + 9 m z 0 P f k H b U j / e 6 M r 3 6 h H A C f 6 / Q T A q s s 0 / p i s v a 2 o V 2 o m 0 c F 1 T 8 M b n 8 q 7 U d f x v a h r h y c o 8 7 f W w 1 F Z Z k A S e g V J k U 6 M V a B d B 5 L m i N 5 V p L m n K d x G X O A c S D G Q j z c r G s Q D V X k A c D C Q Y M D E h g L a R c Z C V A C U v o e J m A c C l D S s R C 3 u T m R g Z W O R Q u g C S n T N q Z j j h s + z n I 5 t 3 J N 3 7 0 C 4 X 4 H v b 5 T N / K E e Q A J 0 3 T 4 D X i 4 D w a i X J Q Z E I B h H 5 z U s 5 S f e k / F f e 1 m R W m G O W 6 R 6 W A c Z y g 9 S 1 0 I 9 d O + P B N D 1 9 v K T t q U z + U Y o N c z u x J J p s n a X o + V g H 7 l Z 5 x s I u 8 H H Q g + + p L f l B O + I M x O O S l L k X A L v j g e 2 j y p q x 8 I 2 w f h S / 3 1 4 d q X W R R E F p m + B L A Q j t w D L 3 y v o 3 y x o x n 3 8 c F a n a M x f v Y k g I t G n m W m I M x F W B 1 p R E P 7 1 B T d v 5 W x d Q A k z H q Y k o P x H 9 d s X N c N H I k 6 V O Z 5 k G D q z K 6 A 6 0 w p h g B Q d A j l 4 D d l / T q L Q k X m 3 k Q h a J D a d D I R w 1 f 9 N y Y h t / M c + d a V H g I C 6 Y m p h x Z G w 8 T r 4 J A 8 E Q K Y n P z m 4 D p M 2 K z J r B T n x y l Q s S g 8 y z 2 U E W F A H f h O f r Q H 9 Q H A P L a t / K F h s 2 N H o n 4 r C Z G 9 V k V C Q l p E Z i j 5 0 2 8 c L i w 4 s n S j J U A Z q B 9 l R D M h U P H x a B f 3 + 3 I E z q n z y T d f 2 K V M h p o k F B O W C d s 7 + H Q D / i 5 Z o L E h + t 1 d A q U H s L 5 z 6 6 H u S z T m Z 0 d p U M 0 Z q P I N i T Q / V Q P T y L 5 W S Q B 7 u i f T Q v 7 V p 4 e p A 5 F O o h H z R K P R a Z y n M / k 9 U B p M c 7 k i X X e x J k b N G 9 d + v w 4 6 A h P r I 4 E b Z k b i Y / a x l o u 0 Y V y E A m V 3 R i k Q o e 3 x a C R Q V a z d 6 T q w N h F 5 o a k Q E q T p 2 l u M A A j y T M 9 5 T B u o U 1 v 6 2 q h 2 W 2 J 4 B 9 K j 3 p Y O O B 0 M T 5 A 0 T M 0 5 h M W m O t y H Z r O p 1 7 V a r f t E W M p L f e j j a N b B 4 H F W B J q J 8 8 V s 8 V 2 P 1 E / 5 8 6 S F Z d J t J P b r 3 3 5 t n 5 + u V f a y 1 b t P r a W E c B c A M P W g 3 2 L f 4 0 e R F 4 P B L h x D c t 9 f w p l k Z P u v j 0 s e Q k U 1 0 3 i R k N 6 E W j / u q 2 H 0 H W n 3 a q i m 0 j 2 M M d B B S G x A k C e X x j p P W n Q a D e 3 M m l 1 3 k r m Z k F S u 5 / C X s M 9 5 F s b D 1 L z C g X 7 j K i B N o 9 b g v j y R X y w L s 7 H 3 + v s + X j S d C o n b S G l S T 8 A J k Q Y m W 7 4 d M F G 5 z i 0 I H B g 3 z t K A y D O a T J u I K k Z / h P r w m 3 t f i P G / O g v t + q 6 E t m B p C b 4 j U 7 E A K F E 6 2 h C h Q 5 t F g R G Z n 3 L k i e I 7 s P W F d B g w J + C B 8 J h I 4 1 9 c D G R 6 V 2 w m d J T E E L V 0 K D 8 s s R 8 + S u 1 5 P / V o 3 9 f n 0 m I D m Z + X q z C b R Q 3 D A k h M 9 u / 9 w C 6 N y 6 A d j E w 7 A h A a P m o p G A n b l w O f C y l X q Y S l C z A 2 J h w B A 6 R 5 N O c g 0 o L J X C J n 5 w E v k i o C h I g b 4 y T u 2 / C A C F 8 G b Y H 5 w U E e V 5 J b 6 Z E G 0 U D u D 2 W / e Q + M S R 1 c 8 u o c p h B m G T M q i M r x u 0 i c A Z y k y c E t 7 p h n t 1 I P f C H S j k 4 7 M x T m 8 2 k W B A n n M Z c Q A l s U 4 R t E P t S F O v D d / Z 7 s 2 t s Q d V s u 5 i 5 A 8 G / Q F N E / I n 3 q S P r k S f v k K Y K H Y 7 V a 2 W Q 6 t Z m E 0 H A 4 8 m M 8 H l u y n P p i z 1 o l c Y 1 / I B u 5 v B 5 Z u 7 y Q O T m X 0 F p 6 X 7 + W b z C 8 v N C 9 Y 1 v O B g L j S q 6 C G k j 6 6 X t v 8 u U J h / 8 H M u O i / 8 I 4 A s y E k 0 p H 0 A n / / m u B Q A y L 1 M N U T K R e G F A k W g h j w + Q Q H V g k J B S 8 R o c i 6 v G f 5 O O 6 d o j M S 8 S P 9 U l M M y r a 8 D A s a W C y Q D D v N z I J m d E c Q Q v T 4 6 P A S D B Q p O l 0 L A n e u P J 5 b i O 0 K 0 x O m a h / 1 I L 8 p n 6 e t v I b X J z b 3 v 6 B X 0 M g c W 8 E 5 q 7 E M 9 Q Z Q L o 2 v s e z m 2 g 2 m 6 k t S r 7 w E G G Y B z d d M 1 u k 0 k x 8 u 9 Y + i 8 X C x + 9 g f H 4 z x j a T 5 G q J I W g v t H F N n Y R A Y g U 1 f u k a s y J Z 2 6 u z g Q 9 V M I N / K Q Q P R 1 N L y 0 i j u s 2 T m p W S h S 1 m Y x s r v a P 9 z o c F K B o f 0 6 4 k x 5 P O B V Q w v 0 + U z L T W / / 8 l A G N 5 d G A A Q t R I b A D A 8 z A W w I w d m Q c Y j M r 4 F Y 6 r + 0 4 w T 4 7 p Y W L s d 5 4 l I l b k L c r h I N M F w E W Z f v U 6 5 B 2 d Y P L D Z A R g l C t S 9 C 8 w i z Y R j O 3 L R v T d A a X y U X / S 4 d q 1 x r s u 1 3 B w a b 0 9 Z f 4 O h M a n n N Q H k L o W K V b 8 H g Q g 0 C x o E C h q n Q i c C B 5 M Q 8 5 R Y 0 A D U P h k j R f t R K U p R m c v + J 4 e 1 N l Q s J U a i / Q Z 3 W M h 4 s X l w D q d l j R 3 W y 6 B z i q d y X h k X x + f 2 q P D v Q 8 L U B A M 9 N k h Q A q g o m 3 h M h i Z 9 v y 1 G P j X r 0 s u p W E E T A V A R 6 Q Q c 4 5 7 u B a b H s n L e M W h H H 6 U A 6 D Y R 8 P g P C E p c 3 1 E h B H A E W F E 2 + U J h 5 b 5 Y A Q k 0 E K Y M z D 5 L 4 6 D j 4 d T D H G N A A p l w E + I N J M J U x G 3 b g M U W o 2 B X 0 x X N D T p U G c 0 x j Y G H w 2 H 1 u l 2 N z L a X Y T 2 Y D C b + j L + h L b F / 4 C 8 3 d W W d 2 m r O M 6 W i G k D c N a u Z S 7 O z 1 x D L W T + L R a s H V v 5 9 b o q 1 2 g 0 x e z S 1 O p Y g M M R t V A E D g Q Q F l N p O z U G Y I u E t t 4 W Q K E 8 H J 6 G D t w E t C + B j L H M m v O p T O 4 P D V A Q Q O n U A 6 D Q F G g C h B k a B I D 8 5 q T k z A 3 R u B 8 f 6 F 6 B B A f 7 T 5 8 H Z g A A 9 D f M e T y Q v 7 E K 6 6 2 I 9 O 0 T W a j q I m D N E Y E A N h g B n E X C 1 K M P A Q k a A 4 l O x I / J n J 8 d h Q g d R G f R i Q A O R z w y 5 W B w E Z i J 0 d 0 C U U 5 A T x j 9 h s + W I 7 Q W a Z N e T B P J W 2 9 g R l 4 z 3 H 2 I 9 I j 8 E d x B q 9 K G U c u H m S h B W O X 9 G 2 a B r N c s W 1 n Z X I C Z z 4 P G Q f O 4 p l D h a w J O u 9 W 2 V q t 1 p X l Y N 1 U E T f z c R O R J I I J W x 9 T z c z o I L s Q h F Q i e Y N A a P m A W e l 4 I 0 G a M N c I r u A n w x A c J K I i 2 Z h n D s 3 7 q D E 7 j / P J V S f 5 K 6 p G j L 8 7 M 5 / s x 6 y C G g O n 8 P / 9 B C F g Q X k Z C x f E q t M Z z N b j 6 3 s e a N g 1 a A h T C y A C 4 S A Q q C F i g j W A + 0 u Y + n 8 G h T 8 K 8 k Q A U + W O y A R L y X y 6 X N p 2 M b Q 8 T r c B I 1 I 2 8 3 d z K z u U J w J E f e T F g G c u H B m A Z R 1 O M e x t F T Z K n K M 0 B w U r o X 0 j g V M s q S M r v t R 1 f y J c R c A j P 4 6 M Q V A F M J M V g M k C B 0 Z v S N t G 3 A T g M b P u M B p A p u g 0 0 d x G A Q r u 1 c l u 4 A S A E J q n S b l + c h 7 5 h 6 Q b C N w 8 o K A o / n l F V P 1 x A Q T T O Q T t 1 y Y N Z 4 u N A I 7 M / e q a L u o a J 9 P l Z y V e 4 Y k t j R w M + B k P x o x q 1 M G L P f W s x O S b U g c B Y r d + / k + k 8 G B r + Q P v 4 B E 1 9 9 2 k + k u h M o c k T H U 9 5 Y X 5 M w 1 S M y k C v M 5 7 M v j y j M a k T b Y y Z S M d D R R C Q n i + u k 5 n K p F E / J 2 a b T k b W 7 f V v A C R 8 8 j t o l e v f H A I K I H I f J k T U O O L z H I A h m G N l g a X h Z U 6 S l c z R m u 9 P y P W o a e I R C Z O M s q K d 7 y L a F N M 2 7 2 v m i X K x f w Y T j y N A 8 0 T 7 / v Y 0 p I O V w J j T X T 3 7 w Q O q 2 0 x d m d R k 5 O N X o Q k Y 4 6 A j Y F R m T v z N S z H 7 W C p o d i Y G q E q L V F y 7 w f 1 s a 9 a R c 8 U E z r I 6 u d O A A a 6 l J w c T T K + Y I j s X O y a e R + v U B V D y x U z K B y G Y F e D m U q E 3 G Y j G n G K H I o h x I 8 y j s p g 1 m D E 8 E P a X q A o o + A 1 5 x u Z a + C T P x C N k A I o 9 F p C 2 g G M 8 G o r J 4 + B u u D + C J 5 4 j n 2 i O U V d + Y 4 L h z x E 9 C z 5 M m N E R 2 y J / Q J S b r 5 t M 1 j y R L b 4 o l k G x P Y q E z + Y D 5 1 L a c U p X n q j D A p N C h G k b y x I J I G G e q j m v t B Y a i b Z B 6 L n f H W 6 9 o g 8 a U F B s Q 2 z k H z 9 O v a M A E t o C B 5 6 5 g L 8 9 T e 3 0 f G T j 0 9 9 a W U z W 3 z + U e V d 2 7 Q R D A S Y S I i 0 a H F u 6 L h 8 K j R b S v 2 5 2 s W L 8 k v 3 H t d R 9 C s L r M D / P I Y H p c D o Z 3 c h d n I e Z n R H V w W u B G V O t 3 + Q 3 + Z F / K s 2 w d g 1 A R O s 6 Z w g g e F E 9 D X Z H i q Y p 2 u b G t a s n y a + c g e L a 0 Q / p o 0 X C / c U D y n / f R m g b 6 o z J W i u v r C n G 3 q Q t 8 k Q 5 o d u S 5 h Y C R L + R h g F M C C i f W S 6 8 5 o G V E B 2 c z W V V o N m 3 q D I R P h K g o q z w B u n g A h T L 8 M E D K h I g e t T F 3 E n s c Z c g A w v b g h O P l P v F i 6 k N X v 9 W Y r F q e 0 c / s B 8 d 1 e z 5 g R j U + z 4 0 o U s 8 N f j J i N 1 t G Q 8 J 5 l A 4 u B 6 Y 1 n / z T O 4 a Q B n P U 2 c w g F r i / F o d 7 c 6 2 C i E K p t T C J T 9 I w B R E C r N h I 7 O x 4 c P A w B l j o w 3 i d 5 2 O D H 5 1 r A U I 1 b t E C C 6 j e C 1 + j 7 T p 3 P s g 2 g t m p R G q 6 d S 3 R W Z W / f s g B B v T y m h f C I 3 D k E b U / p F W c m x X 6 6 X V W 5 t N P w h T E 8 2 E f 4 u v i 0 + 1 q S k e A J U R b c P k y 1 Z y Y o 8 P + / b R U V M O O g 5 w y Q d i / + q L i Q 1 f / d K q / c + s 2 t i z R + 2 y / d E T a R L 8 j V z D Y g o w 3 g M Q i x E 1 w L O J O A 0 w 8 G H Q k G g n g F V K J A q t K s e c f c b p U M Z a W K f U l N Y q O 9 D J A 5 8 n + k a R Y J 5 M c W 4 H g Q D p s u D 9 8 O 9 b E X V X U f 1 z P h 1 b Q 6 a q d J V r F R 8 Q 1 k X M L q K f 2 3 y h 2 w i L I X 7 S J s i O N 0 w / d R o B n Y Y A d R u Y A d Q r 9 R E B K C K 6 + e G T S J v h + A E S 7 Y 7 R h A T 6 4 s s v 7 S 9 + / r n 9 4 s s L O x 0 s L F W P M t U F g j m r 0 g Y e + d v Q e t y G O b A p P M 2 z m w 7 8 C m Y 0 d 2 W 6 9 X R 4 X j q P S f d q 7 I b j G 8 9 w D / f y H N / j e W Z 2 D O c l d X p 4 n n N b i f L r f v w 2 g h + Y j 9 8 m w d C R w S G A E o c G m K 1 C 5 J J F i u x k R D A A X y m u i k X g I G T u S w g V D g a V 6 Z M i m C D a q F Z p e I D i N k J 5 k Q b + M x b N p p Z 9 0 F A F + t n T t U 1 k A n z + c m C L 0 a k 6 Q 7 p A Z t 5 a p l Z S l j m y 9 6 n t d Z r 2 p J f a p 1 L 7 b X z o Q s s i b T n g 5 d v 4 O R J j Y P / 2 h d l P n x A k C e e Y W z c Z T w X a q u 1 3 a y 7 F q y p L 0 F D B z 4 A J Y V L C / H k N h V C A W e l 0 l h V s L Y L u Q Z K c i F m Z Q I w W Q P L y T C Y / 3 p n w D W F i G J E h g / g b J i d v p D z f u T a a z F w g Y P Y h X N B I 1 A + w e 5 3 0 n Y F v f J d Y X + q J O c a 9 + b m W 9 y b y H 1 1 a Z 3 / P A X Y b A Z h t d z w A K k f 4 T B / 3 U 2 f s w S y x F 2 d M o g x j M e t S 1 a b r h i W l m g 8 K w y B / u F + y A w G r q K n o e C b U 0 t l x O X g k b + y s x f P 9 F p d X O K O J C N m y 1 3 l D D 0 + W N X s p y f 2 0 t 7 Z e b e 6 R s G j r R + D m i W d Z 3 g C D E W 7 P 5 3 + D C E q o M D O l g b m J N g B U 0 Y 1 A c 5 H G L k J h E 1 H / X 7 4 K w o E x H O q H K b d t J s J 0 v p b Z P b N 2 u y X A X D c q p t Z r l Y 9 B V 4 Q E g C L A w I b 9 1 J 9 Z K s / w a b L 7 3 4 q U z l I F X Z f X 1 l T + u 1 A M 4 b O S t 0 K d d O 6 6 1 A / k D O C h U L X M v n y k P / m k b v / g x 1 3 7 h 3 / U t 3 / 0 0 4 7 9 v U + q 7 q 9 g g h G 0 w A z B q c 7 w c U U w o a + j 0 i e z x 2 E I 9 m X A + c a / 8 p c I 6 D v S F 4 Z A + j o w s u c h 0 u A 6 E p 2 R e M p 2 P m W l 8 U 2 2 K T I m H Y w f x w r h O y U 2 K / K U X l P M 4 H s C q s z w M U C i T O Q b y 7 Y r e f 4 6 Y L a / f R 3 M O B q I 8 s N 4 s X 0 3 0 T I t 2 5 x I S y F D y o Q G Y g E n / q U H B 9 R + C D X q y X n S v 0 8 5 n b i f Q + n x W W 3 U b C n H L f V X u 3 D D d q K O D F s w A 8 W 3 L l D + 0 F 1 N / k E R H c J + E 4 A A o t 9 R / 2 g N T K D H e 0 x L S a 0 r D d V S Z 8 K A 2 2 x p l 6 T q f B i S z T 2 I N s F k A A R t 4 E f W G U x t g Y n z R K S P M T I G n N l o B k 3 n a 7 b K 0 i i S 5 I x V b W I g H H l W j j I + h T a 4 l S / o f Q 7 l D Z N z k C a g p 3 w A A E I Q w E B 5 / y c S p w A R h H C 5 U J 0 A E f 4 P W h f J j W a i 7 g g S w L C J y J e 3 V 4 R x q u x k j h B Q g J 5 t w N h k k r 0 d e M s G Q G N / C y w C y r i V K C j X O W h r j v h b + X L Q 1 8 y H Z N p T N I c p 1 y a w I r R 4 F E 1 J G J 2 + 5 J 4 H Q B U I x x y H f h P R s O x C S 8 c x n Z / G 3 B S Y i I R / g B S F Q W E q Q r Z o O D S H d 1 D W W f g D d B B g u 9 F x 4 m C S 5 3 4 2 Z m w 3 C I h U B a i F O n H l w M / f z r O U D X A i A J h G t N X c i 8 S c Q z E T z / I c 9 Q e M z K z w y F q m E b h 2 o 2 w Z A T J m l x D 5 Q j g w X x H i 2 R 8 + D j M M E A b U H Y B v A g s E 4 G h L d j X K v y Q h E v V B Q F E f 2 o N 0 + E 0 5 E T p o M V 8 0 m d 0 f Q K O b l K 5 / k i Q X 8 3 W g L N 7 A O u m H / g m h y 9 V c t + m 3 n q U o C A h 8 v E g k w X n K A d C Z r Y K 2 o u 1 J 7 j 1 T v s T f T Y K h N h G S u N t I g 3 R C m n L f l n s h G B C G I + o H g 0 E 4 5 G g 2 p C v L 5 V l n B c i Y T Y 4 P 5 w Q z q A M T Z c h A / h T p p 3 N l c Q A z q l u N s l V L S 4 H q 5 v b E M B k g x q e A 8 d y 8 y q 5 t J W c q p S P N 5 l J e 5 Y V J 3 G T V N W d k l R 2 N G / 2 7 P M F A L j R U T j R U X P Z C f Z l k S h C B 8 v g S c l 3 b l A b M S T 3 Q i P i M z C j f R G + A U W X F a q 2 q E r L Q f T u 1 R P V g E R q L j c / V P i z w d H B Q U D R u / u B c I U 3 e m F h K y g 4 q r q l p X H D S b 5 F 4 B C H I O c p E P R F 4 n C P J 9 0 r F O n 8 X y T e S z B H S G Q k F c y G V Y B A Y o 0 y D w v x 0 I o x 9 8 z F n E h x w G D I y E s / D c D A h 5 + g Q A I b 0 d o 2 X S d Z U z y F Y z 6 S 1 F h n T 2 E J m y V K w k o 1 f S Z c e H C k y K O n G N 1 v s S g x O A 9 g m Z d F z + Q 3 7 I Q c W 9 + h v q U o x G y M S 1 x g o R T h 4 B E 6 A j h G 4 m A S / o 2 b Z R C z E L A k E V V W 4 m t R 8 5 o K 3 J 2 3 B J w c Y Q 0 v Q 1 n z n k x f L 4 V O q P I x 1 z 1 W s Y 2 n L i f r v X N d T X e I 8 g 9 e 7 M i Z m H 3 P 7 l u u V n m c 6 l d p D z 9 c K z y N g W M 6 D M K B + P h i v e 7 Z U 8 e 0 J h / 2 7 T L D K K H v r Y S Q a D O 1 B E O J v X o U x H l 6 P U x N D m x r S B 0 a z T s b f i M + C S 6 R 2 3 j + i 0 f P S D o o M e M V E m B + c 4 1 6 l z Q L R q j S j k R / X d H 4 l e 6 + x X l s 5 l 3 Y k Q L y N e Y t E W c f S g C O V u 6 R 8 r s q S o + l i b f / m / / r K / u v / + f + z f / 6 / / n v 7 + d f i 2 h x R J w Q C 5 m E u O H e D t n K F 8 m f Y Y M 3 a s Z q 4 p 0 7 b 6 3 t s C 6 S K f l 5 p F d q a T 9 r d 2 1 + H z m E u N p Q / s 4 f w I d m X D z N 7 1 3 b I E 9 u z V V m R u 1 C H k x d p 0 L / 5 g z K p a P i F R C C j p f A W 2 X 2 / y R k M M 0 v g i I r K t Z E + M W t 6 6 s A f 7 K U + 4 d L 9 J z i F T 3 U m k n 6 l B p 6 o H 0 g D q Y z 0 R r u R L m u l c N T z 9 v g V u f R V Y l k H k i z M z R i T r w C G s r y a 3 Z a 1 9 9 o 2 n Y 9 s y f w a 5 e c M e E + i e m g m s t y T h g E Q m 4 i y X 0 6 W 9 j d f D + 3 n L 4 Z 2 M V 7 6 s 0 W i e P c h g g l L l R 0 Q Y g 4 S w K B + Z a E g B W C U B 8 B w P r Y z B 9 / z R 0 b 4 M m h K L A A K W N T e t 1 G Y A h a O d b K W C b z w 9 V g O b v K k L E o v T D U T i T 9 q a r t D a X S 0 M k I F i p c f K E e M m / z 6 J O x 9 H s O h t O u h A P J n H 8 n v Y c w D C V n o M M 7 1 B I C 6 W p W 3 Y L j j q n u q M L v S 7 O h 7 R d L N 7 X z S R d L x X R r R C S 2 E B C 5 Q 7 K x r k i / V a F q n 3 7 P Z e i y X Q Z y J 6 U M + S m I j t 2 8 g / D N c h b K Y g i z e y C Y j N u v / 9 H H b n h 8 0 7 b B X E 9 B 1 5 4 5 5 b C P a F Q W A B q 6 R f y 7 z s L v R J q m z A 6 l c w r t b E 3 n / M p K D R h 3 D p F g m E a 9 W K 5 9 x z t S j 0 f D S h p e X v m S F v i u 5 r Z g j / S R t 7 y P K r P 5 G a N Z 0 7 1 L t i I B 4 G N j d Q P g y f / g o L D S 8 m q + l R s N x r 0 i S 3 k W A b + 5 a g z e 8 s 0 R A 7 S / z g 4 Y m G o b 9 j Y + D Q x 1 M P B 2 F v o N Y O s G y g v y y d j q a 4 A g 8 j e k I 4 7 G y t t 3 a U z J K i E R J l / Q o + G 0 i E 0 B D e g x t f J t E R 0 O 9 k E P X b l T k o z X V L m 8 v i 6 k D L x L x A V G 1 Q 5 F 4 d Q / b o n V 7 8 v b v S Q D 1 5 8 d h r 8 N 9 m e X M 1 c c n j u u 2 w h H 8 Q I D F b 1 / x K 1 s x v i 5 I C s o m s o F n 6 d y O + m w B k C U u I m i D L 1 0 k n q F O D x p q A / l 4 i v w k G O y q 7 W h I G H 9 X U s u u 1 V m 4 A K 8 F R H D D c E d H 5 g g r e l 3 4 c Y A V P k W 6 3 c P H A A Z M F A l T E Z s d s 9 H H P 3 W O 5 e m s O J 3 N x / J D Z I p l 4 V / 3 y A E M h 9 K 7 0 l 5 5 o v d 1 n 2 u L C K 4 t 1 G / X 7 E 8 + 6 d l n 0 l T v A i b q u F Y 9 i J B W r u X E D W I 9 V 1 i e v i s F w K B t l r I h e 5 W p T Q T I w Y h t w R a 2 l N B B 8 H A E A N F m M p s 7 X Q c t i x o 5 F 6 c c 0 U w + U 1 9 f 5 l I 7 + S D M J j B B B K j q R D G z 3 w + U I w I Q T W k W H N p c W w Z E i G A + 9 o D Y Z F J A 9 A s R I C J u P i V F 3 w E D 4 1 H 4 Z p 5 m x u A M y h O 0 c B A L L L 5 Z v w A T f L j r z G F 6 5 u 6 x 4 J F 7 8 2 B n w x J m S b N I D 2 2 1 h G M j s K C Y H 2 Y h C I 9 E 7 0 v k I n X J + 0 Z d 3 4 G u k o n 5 6 s B X I / 9 E R Y M p Y b 5 r a X W T Y G w u w f y R o n b B T A N s b E r D e 4 i p r 7 + P m C X 0 A g x T i V m B 3 a 4 z k 6 W i 6 t b U P t K o 7 Y 4 D i O X 8 4 U V y r O X a X A B 8 1 1 a 9 I u F X 8 7 w A 6 i 6 E x U C T P l C O a O J u d W a d 6 t x m k k 6 z h S Q f T E F L Z e 1 P N 9 P G a J N t o M L R h u n h C e a x E V Y l + k Y U E O a F G O 8 C O K T v y 9 9 1 j p F / z E E 0 E B v V x y 6 H 6 S F C 7 B y k l S d e z M Y L r y H 8 A y f K D K i 4 l 4 N B F W y 7 7 L K T N B S 3 U S 6 m 8 7 w r k T y C w 3 1 P g i x k p / p 5 p F P 5 I 8 l 9 W 7 s I 9 i 3 E M n 6 2 C 8 P s H Q 0 H N h 4 O Z Y a N f L s 0 6 o c G q U r y + a p g 9 p z I D u Y 5 1 h s t + Z U t m W w N t X E w 4 + 5 F u p 0 Z G y x 2 r M s + 5 y U F e X D f R g + A K h D N x v 7 m X 1 8 k 9 q v j u b 0 8 H b j T y j t e U 3 d 6 x M x i B q J 3 M P + 2 M D G d A h M x K E u g C o 3 l 8 9 H 0 L D 4 E i o L g B 9 K a k D M h X v Y s Y I y L q J H f l z E j B I D Y 8 J K B Y O 4 r 5 g v T Y C q x k t Z X E B e J U / E Z q s G R A Q j J y h j S p s f u Q y T J d m W X 0 q K y Q J W n z i h P N L R H R P k E 2 D v k A z g w 0 R g T Q r u 0 O j r a Y a c j A j L M u P f 9 K A C S Q B W W 2 K v u t I P S x 7 r A K m C W Q 3 7 Y Y m e i v C o + + 1 1 4 E I N O 2 4 F 4 7 I E K l J Q a 9 u y g Z Z 8 9 6 c o p b d t o M r W z s 3 M 7 H S G p A j 9 g F t B x 2 3 g D B l q K e c 7 E Y C M x F 2 s F y 7 O S 9 f V E R 8 e Z T L t g W u h e G E D 3 + s A x D C d C o z W F I l 5 R 6 X l m 1 / z Y 0 m t I U c x E G G s j 5 Q s L m D B h h X b S R i s S j H k b g t e Y Z Q G Q S q r v k Y R C S w C N o W b A f z U L Z E e C k X k Y 3 + Z q y T 1 H B p r b t A 6 X m H 1 C + B z N z 7 Q g h N O 9 i O Q l 9 c g v B D T u B h Q W y 5 a u + b A J x o b B f B + C Z t 3 2 + / t W Z 6 u p p c z A 3 c x p J z Q N b w + v K Z 2 V v q c t d U o j s a U 6 Z y h T k o 4 q H i H y F A 6 W a L B K l 2 2 4 M P n u 4 g n u x Y 8 I G 6 V s I S 6 R E I c P F H N S F M / d R h u u R 0 u o o q p 1 1 H D s O M b x r t o O H 2 d X 3 2 U T A S p m f C C Y i u / h 3 Y m 8 / H p I g o e y 3 G X y q d t c G z 4 A q k C 0 I 1 o D P 4 V O 8 S k m O l q y 1 5 j u 0 y o I / + A o 6 9 g i w J r V V A C V L z a b 2 0 S i c i p t t 1 6 N r G 1 D W 0 w H P v b h x 0 j f 8 R e y A 9 + B t U G 8 B e L l 5 d o H h R n D v Y 2 Q p r 4 v t z s w W 4 g K Y m + i n U i P W / n E 3 2 E j d n g 4 z z t 8 p 2 6 c j 2 N d H J z X w S A 2 w w m Y t K 6 F S J v 7 S O 9 t T K 2 M 0 E C s i d r V d y k S f U c / O p B 0 8 P s + J N f S 1 u p r q l q r N h z c t 5 W F p f p u s T y M Q 7 1 J r L H 5 j z 8 J i w g j 8 c K A 4 1 e X 9 q j X t q o c H M Y 2 w u b z 0 j j 6 z s r a r h 6 Q p 6 V z a n y d c 3 7 S Z y q t w e b z F T k Q N Z w I m X J V o X S z Z R a 6 I / b d U C B c L l b W k N h f p V X 3 t b b x B h E w B i j x K / A v S C t u a X Z F E R z F v L m N P C N Y Y i Z 8 B y T e F v r B 9 Y y 4 R M S R K h E P u c G 0 3 A d Q N 4 w z 7 U p h 5 9 q m j x P d l 1 g 2 w 5 Q g / F R Z 7 j 6 m e B + i / X 2 8 T 9 8 5 J p O h + 3 G 3 7 c j E M 9 u v f q A E U z C F B b P v J p U s l e 0 2 l 5 q Y T 6 U 5 d P B u o N i I y V J a a D q V d t F 5 3 b N E o o n B 2 c y x 1 e 1 Y f 7 9 n 3 b 2 2 N d o N A b U q b S c / Q J K 8 J G a N P k E 4 C O e G j R 4 5 e m 0 5 5 d K O b G J J k c h P G L 0 C H J q R 3 1 A w F Z k w W 7 b 5 b C Y m G P t e f T e I R O I B q O L B b y r i 3 / U D D Y a Y 5 g J R l R i G x 7 X h 0 H 0 O J G n y N 8 A E k R b n s r K 9 L R F h u y 8 B J t 4 Z z I s Z m L 0 A x f b a l a g P l o n c N o + t q G c o T H Z 1 M / H M g 4 Y q E G q b F 1 y z d J w G o i O 8 g f S f + N M a z D G r I u J 1 r 0 e W G P k Q / w k 8 d D 6 O a U u a C j C 8 w W S R P E E R v M I B o 8 L I W w j N 8 / r s 0 h q d Q w 8 c 4 M d F 7 U m 4 m z L T + Y 2 y 8 p 9 O l L z M T H E C Z a c M R M m u i L y j h v q 2 x W n E w q a 6 q X A U J Z j M t F 3 0 I 7 M Q t Y 6 F h E G v t + f j R r s S w o X 1 W Q x J + K p j + T U s r 2 C L 6 x j w u T e p v Z a y a 9 l q 7 E Z b F o n 2 f g D U T S L y 9 m c y 9 w h P Q 4 w T s X C u p 8 4 g d C 0 L J I S A t 1 B k 4 p 2 I l u f A 5 0 A M A p I N z 4 7 c 7 J t b v b X n w Q l f j J d d i x u W E C L G L K 2 X E 4 E r l d 1 f u Z r C c + O V N J 6 f j m 8 R U N H X 8 J 1 q 5 V y s K w E w A M c F D 3 + 6 h f u I 4 p V V A f f / E E 4 6 H y N 4 D K o i m H j p 2 6 7 k 1 c u A z I J N 3 q + F E P L V v W p f g g e A 7 V 4 R T d 1 P X U b j S + v 1 9 7 O T O S J T 8 p R W f w B U g Z D 0 f / 8 P r v f 3 x q Q a S O J 1 1 B l E 6 3 Y G y 3 2 I H l A + T g U p C o M R s t / b 6 z r z c R t M A V E U N 0 n 0 y X 2 M t y C h 3 V Q R W G B i 3 s r R b M r U b E o S R P J Z 7 b q x k N d 2 C g D w b / r C A T B c o 8 g M w m c k E O L z 4 3 S w S S d j Y Z W K w K L S l V P 5 j P W q l W r X p m 1 I T E f u 9 9 X 5 j E h 3 N p l a p 5 d J t 3 t S B A 8 A 8 9 k o O h A 8 j J V 9 c i R Q q U 8 L W W 4 m y i k h N J 4 N r R 1 f 7 + M d E Q 7 q z O y U 2 V x m + Q O g b h J h 1 n / 4 a e p h c 7 W T m w z M y O 4 K Y M 1 3 c L D v J D q H K B s z z n O 0 E C e c X 1 z a 0 8 e H 2 Z n 7 E a D i x W k E N X z f c P J B Q 6 E N t 2 g o / C 8 0 W w j h M 7 a V y K w M Y z L B l B U I 9 B m 0 i 8 7 p N x t v n o z l u 0 n b M j M E z X n F q 0 h v j l v y 3 E S J N O z o c m S 9 z v 7 1 3 M d 3 0 K p M T G a W C v t l 8 N Y S + p g B b Q b c t 1 L s D r X Z Y s k O W L y A r 6 n q r A X M q c 2 X M 2 8 P J j E 3 J b Q e A F U g Z i r 8 f Q G K w V N s 8 B d n Z n v V k m z 5 1 D v h W y U 0 B w G A j B N h 5 v O L g b W F 5 G Y r p 2 H u S Q Q m J u O h z J U D D 4 I 4 k 8 D c V x w f C A E y W 4 Z d V D v i M l 5 c d h + K A R L a D i F + R e Q H o C D y v Y u 4 H 8 m / Y A n 7 x J m 1 y l w l j z b q Y t S s 3 A c V 6 n G D s n u 8 b u p P z D 5 O Y T a P 9 J v o n 5 e V k / G T w 4 M y 2 c n s 3 E x l G Y z O J Z g a E i Q 1 L x c v Z c h r 1 n f A + / e P a B b 2 K 4 8 z E X B i 9 8 R T e 5 3 f A Z g g z D A Y T x / 0 5 X w h U y q V 9 M s Y G 7 M F R o B p 7 0 N o E U Q 8 W m f N L F W e j 0 e O G A Y 4 k Q g / n 6 Q + m A y g I c L H m / I s n s P M x N y 8 A S a I 3 7 Q p 9 6 M h i x T P U 3 c O N K g + S w 2 Z j T I V C Q g 4 E A F T / r 7 8 w X n S i Q e / i f C R V h Z N b a k c J Q E l 0 W 9 W 2 Z c B D c 9 i G f g Y X P Z b H 5 5 X X Z 8 M f m M 1 M K N E d W D 6 0 9 7 + o f z S P Q d W 0 U x 9 A F S O Z M V 4 y B x C 2 u L U E l G j j e m j b 5 3 o m 6 y T F z L + L 0 d z 4 U A S U H / w N u V h N j p j P 0 U 6 H y / t 3 3 4 + s L / Q c X z J r j 3 X h J n W l R 9 C O H 6 5 W v i c x E T p r + Y h 1 M + E U 8 D m 7 6 6 t z O 2 g u V K O K w c M f s e X 5 y H v P D n g s 5 D 0 T g S n U T 9 n 8 O z g + c j 0 a J 8 I F u 7 D D N M z D D v I 9 t S P 8 P s K m N w T 0 + S y p 5 F 9 j w c X u Y 6 g Q v M j l w S Q l c C C M T B S B a c 6 v d L 1 J C 6 n z / L 1 5 / K k c 3 U 5 0 b 7 p q X y 7 b c S j D 5 Q R f c e m j 5 F g 3 L U 6 G n D 9 T h B F b 9 D 5 y m 8 + W X k 4 v M 2 6 d P h C B 1 8 p 4 y b 6 z a u x / f f / + y / t f / g / / t b + 7 1 + e X W m X S I C K 9 8 4 y 4 X Q 6 H 8 v 8 m b h p l 8 y D n 7 R c p T Z Y V M V s P a v K 1 y L A w K A o c / R Y u c y c O G + H S C o P A u h e 5 P f r Q Y q W T 4 s 2 j 8 y M Q M u Z o w g T / v f 6 8 J V 7 u U 5 a 3 l 4 6 e C 6 e y 9 9 D m v F 8 j j D 7 / L 2 / O s / + g b 5 c R s A u N N l N U r o k z R K Q 2 / Z A L 2 T 1 Y R N O K k E J C G Y m t N q W 5 K I D 3 j B j v i 2 K z J A u j K X n T S J j f i E w w r Y d Y T H R / v K r g R + v 0 V A b m I M 1 U 8 w 6 k D H n 7 0 N q d F r W a n R 8 g W K n 0 7 F u t y 0 p X B V w x d V 6 n j Q x d d n v n H m N + S Q p U 3 4 m y U 7 E Q y w h i S C I x y 1 c 6 D P n 1 f i E 3 G 8 l 0 o j H D k Q b P l J b s u 0 Z U U B m V e A z 3 w W q u 2 j H 7 L / / R F v x f i i 3 M P S d C Z V I a N 5 s u O u A I J 2 B y f V X X w 3 t x f l M t v 9 t v X M L q Q w 1 O S M r e d H M / 4 v L D + A t I l K b t F S / X b X / 9 K e H 9 p / 8 + M C e 7 7 c 2 9 n 0 c 0 0 H K u k N d k w + Q 3 U m a M B f A A c i 0 A g K F Z e p I c + Y 2 v j l 7 5 J 7 E 8 8 y + 4 H P H t M L U K d 5 1 f B / 7 8 m 5 y j a / 6 U S 9 / G b U 6 7 8 X Z w o 6 l s n j 5 G + / r w o c d T 6 Y + 4 8 Q X M k 5 G t p x w L a 9 e b 9 J D l C 8 j m J U B X U b V I c A B H k o C F n P u P G x 7 B 1 3 K b v i v / s f / 1 + b y 4 m H u / + 6 / + J F 9 c v h 2 0 T n e W T S X y B w s V z L B 2 m L q 2 z m Q Q d 0 5 g y 4 i A I E g u J P o e X w j i p i 7 H f N q P B r Y u t K z 4 2 H Z G Q 6 w 0 U b v T D j / O P z 3 S I s X W s P E + Z d L v w t R P z Q e I F 3 O 5 z 7 x F X + x R j R R G n y 1 k D C U 2 p J 4 t a 6 0 u G 8 P 7 U + W b D w c W a J r 7 V 5 Y / V u s x w Z Z 9 2 E S / I f U A k h o B C J b C O q K T u 5 q 7 h F I G M / W O t R B 6 q G d m H o b q R O J y H W l q Q 7 a d 6 f D L A M 2 U O H Y O V 9 u Q 1 A A r A I x U E t b M F P k b S K L W w m T 7 2 2 U z T 3 z B z Q c A J E Z I 7 z J h B n 8 F 2 c n d n 7 6 W s A Y + H 3 t b s 8 O j h 7 Z 0 a N H t t f r W V s g 2 e s f 2 O H h k R 0 d 7 v v Y U l j I G B Y z 9 g / 2 L a n W 7 e x i K q D L / / R U r u k B U B n x w m o Y 5 1 z O N 5 E 0 v n v k C K 4 q 8 C e n f P R d o M s z G i H U P / t s z / 7 8 s 7 7 9 6 F l H / t e O t u I G Y j n 6 + Z T B w 7 L v w / C t E X U r u C c e C t Y / z C H e i I + v s c l v 2 0 a 0 z 1 Z y C 0 6 J E 2 b b k T B V O T w w k a M r w L i 2 W f l 4 W 9 h v Y u I m 2 u D y 3 I a D C z f Z e B K N 0 j 8 4 s s N H T / R 5 6 N s G M O d x E 9 E G x Z A 4 x I B 2 Z 6 8 n H 7 R u c 0 m b o i X 6 Y P K J M G U + O U j t p 0 8 F E I E E Q L G x z 2 N Z G L 7 E o t D m g M m j Q v p O o I A l 8 X n C / O K o y T H Z 0 C d 3 E t E 0 I o y s k 2 o 3 O 9 a p y N g n r A u R 3 l u k u Z W w E m F u x l p y 6 T J l q d v d c 0 a + D 6 H Z c e 6 R J b f O Q J j r I K K 3 Q 1 1 c w 8 j s I 6 j C T H o H l p 7 D C m B C s s 8 R T M O r v e P K X l b 8 U v Y 3 l q + 8 B y J 7 X s o 3 H 8 + s 0 2 5 Z v c W + F e H a + 8 / t O 0 Y 0 B L u W x s m S g I P R c x o m p d c 2 t B B B C q Q 3 f k U R T B D m V 1 0 i / T Y w 0 S k A s y B 0 / T e 7 z h L K R U t O d M y Z O O v j U x z c F O 5 9 r 5 R L M 2 j d L F R 9 D + J u y s 7 r e S j / r Y R Z W t C M 2 w i t w N x B d j b C 7 0 E T A T J y Z D M X g i x 7 e / s + C d h 3 N n L N A 5 N / O + x N v z Z Z U d C o y 7 y f C + z B P I Y + e E B h y j z L t l a O 0 b M 6 0 R / 5 m 6 6 d b g H F f Q n N A 8 P x H l k G S / n M 4 g h X B D M j 4 b m X s D S r T o f 6 v R S o 1 g 4 s 3 Q S w 3 g f B B M w O I E i Q 4 w S A 7 q / t u S t U v Y G Y K e F R Q b X f r U S e s R 6 U I x 4 b y D U N W k d + j G 8 H 1 u 3 6 J 8 C J m u h 3 T Q Q q e p 2 6 D 7 M Q p I j 0 w Q M K p m U z D 8 y T y K Y I T 8 6 H l U 5 3 k / O C / g M M t z 2 B x n l x C Z B K f i / M h 7 m Z J 9 K J W h P t R z n Y m 4 J J u m g r N z 8 J P 9 6 f 1 9 8 k C s t B m i L K B O A 9 C K G T m F T 3 I a r C T B M m n D J l a y f C 3 M Q P I f r H d + q 4 g Z i A u 8 m n + X 0 R J c E S q a m T m F 3 v f a K y f 9 C A g p k P 2 m F m + Q 1 S 2 7 A 3 u Z t Z B c L H Y g k A r B b Z j Z k x j F l 9 c R q Y c R v 5 w K z 8 M t 7 j y / u E e G d S 0 d m H Z x g L A u Q I 3 m B e B E Z l V H + s 9 H n V j T P e L X n d R u C E 6 J 3 P o K n I D 1 E e T B T l r R W / P g m z I v q 8 w 8 V 3 p 7 w / 7 c z 3 + e k + / q l D b b m e h R n h 7 J B 7 Z U p J Q 3 m y 8 c T v m W h D D h Y / r p O F z a e S R B I K H 7 y G A l R v 9 D 8 n a J k N j I H T f S p T 7 Z U 0 D a + / p F F h f E D J m / p u m 9 / G f f 5 C M t 2 3 S T t B m J 3 4 c 3 m g c R t O P u Y f o O I l 0 8 6 E g F 5 A c A n P 9 x 0 I w P / m p G S / e i W N N w 0 F 4 H / W B j G 1 C a 3 I l t P M o e M t F O + b E O Q U 3 4 m M 8 w d 1 V r 1 o Y / g z 7 5 8 S j E B j 5 n f T / X 0 R Y O c F 2 i / k K 4 4 X Z Q m 8 j k 2 n M 9 W L R S w f M A G G O A H 2 B t F n H P g s B a K T n 2 d T c W C O O I s B I j 1 W 9 / I Z D / 2 7 Q e w M t A l I d x G B E I I l b H b p 0 f i M + X y a E u m 5 y a T P L c A i a s i B u V 9 X q T 7 t S Q h I O 7 s P p f M A + U B 1 + v T I 7 K n y Y X B 4 v e V N g m 9 L + I b H Y k S E T r F d r k j F a U g 4 f U z 5 9 B m 1 H R r q a n n 8 7 4 H o a 7 b C f h W G r 7 w f e O c x 7 T l b l q 1 c r d o s m T 9 o K L T G R g a n 3 z a c h x m Y M I q G g c H x c S L x H i c 0 E C B D i r E P u T P P e + I B i g O w Y v D k S q p T B s L e f I 9 L E M g z O w h w + E a U A r u U k D 3 r y C / T 4 a / k w e z i G R F 1 i v M W c f T f t z Y g N d q G f e H z g u g N U j 1 8 3 V Y O z 1 4 e 2 d u 7 b D j 5 v o n 2 Y 8 O X K N T w t 5 1 v d L T V X l y f V 9 q + k Q 5 d I G K 7 q X B A u z r j 3 w d y k y / w 0 0 3 y 3 t c F z K l c c / B + o F / J z z i R u U d D 5 g l G j 5 N X a X x W r b o 2 2 Z T + t 0 E A i + h Z t g R k q b K O B S R e s 8 L L w e o q L 2 U u I f k p F w Q H b N D E B A D e R p P e R p i y b C 2 Q F 0 I b i X w B e g 5 0 v 8 + A B A E h h I 1 P v w J E S C V I b V m T 0 O H F E o 9 6 A D 4 0 p 4 g x h 3 A 4 q F R 2 Q P U h A I v 1 P t j s N 4 i + c 3 N K 9 a c J c h 3 b V W N 2 6 y X f 3 n e b l K X R Y + R w 2 4 u / v j W i R y m 3 G I B g A 9 g C P L w I D o D L M n G w 3 + T P G z + c Y O D 3 b V 3 R D k w 6 Z m Y 3 Q Z F b y T m T C v g v p 6 t B 3 d 8 h w R u U G / 8 V A e M K c p V a O t e x 4 B 2 8 q T V a D C i L Z V r N C K h r i s A K c H q z o b 9 v R M R u P F n a Y h F e W x L s d O Z o B a Z 0 q Q 9 w s o 5 F U j 3 f R y L l T K 8 C 0 W o 0 / l b t 9 2 0 T e e q I 4 2 k s w S g B J P 3 2 t y n m B Q H 8 W e B R f B 3 C 5 2 t E b o 7 w w f A 5 3 x B A O x L t Q f A D r R 2 X y W w l 6 u B j V e E n V J E D y u 5 D 9 0 H 6 7 n c G A r D x o A i 8 p q q l V O q q d D r T w R a x S p Q x 4 1 J V W r x R 9 u 9 Q r 9 t 6 m H r E l l s / O l r Y 4 4 6 Q J Q Y K g 5 k 0 i Z p T / + h A N q T k v a + 8 z D g 0 V h g T I R K W S i b x 2 h l e Q o Z m S i S M 4 r K P l r + A W X e H p O 5 N w + G l z 7 B m M 5 T 3 Q h Q e f k D C s p A R R l D 9 U o E n l Y m F I G E K z 8 v L x B c c 9 s p D e / r s m T 8 K I a k R Q I C h G O 6 / l a J A Q l D r k 9 A / Z p O 3 J u k g u D Y 1 E M / h 3 2 U b 1 z B L g j e h M K h 7 l w m I U G B / P i w F D 2 4 o 7 x B i 1 C e P Y o n F f D n F Z 5 5 0 e S 0 t t F q k V m E p / l U Z 1 f e U u X h / R t 8 K o N B t 3 x X t h s b 5 8 W P G h d i D n H I X S e c Y c P S F c f o u B o T p p p J U w 1 l q 1 V J i F 5 P E j l o r M R n n U 7 u U F K c j 6 + W 1 m y l M g c m n 6 w D T f 2 G u G e B U D 2 W d l a f 5 d O o z n X 1 P i A L d L K m + 8 w / N K g Q H 5 z 1 8 x r R v p A y o s h B k S c A v y y a s q C H Y H 4 / 7 T y c l t U t Z 2 m x o R 0 e P s o c C R Q G x l X T 9 i g A R g Q X O U Q U O s q U 8 p M F 5 v 6 4 f m Z l 6 g 3 h e A I 7 b O V M n Z o x 3 f C u v D N G k w Z E v k 7 4 T 8 e e F 2 O z Q W 1 H a a O h o j 3 F r s l T 7 z N U + r m X U B 4 z m c 4 H y C X h r x i b 0 u 9 K 6 1 k C 7 0 O 9 M Q 2 F r Y k r + X S S m y v x H z 9 N r Z z N P t A 6 A Y t A x 1 7 B I a 5 x V T K O 4 O y k D t W i n b y 7 C Z N t k M Q x T / 9 m r + A 2 i P b K v N y i c h H n C p / + v Q 5 3 O 1 6 s m B I j Z 1 + u T T u F 8 y Q a X T H D t h U H R 3 M O U n V X c 8 C l y w s / H K K H I Z 9 L o 1 E Q a k r 0 o 7 p z a E 4 G D w x a K H Q q O j R f b L W S 9 m X i W P L k P U M X s S E v l j J N o a Z P L s z P b 6 x z o l g x 9 a B r x V d S u K z m 2 y / V M d V j Z f v / Q U u V / 2 9 t I U u W d T G X m C 2 C e C f + U d L k L k M i U f w L k r V L k m v 5 O m H y / b 7 A R v f l 7 H 8 v E 0 e c b R O s Q 7 a P j N l h e u B k E N m I 4 G z 5 y s 6 g i b T U d O a D C x v 2 / e 7 q 8 O H d A M F E 0 E u B n B g I C + a P 9 8 G k z S W k Y v 1 C / Y H J 2 f N H d F d E e 2 Q E w H S s A i o Q w I / N 0 n y 7 l 0 T j 5 F y L K x z m 1 J Q w N W A D u Y H T h e 8 X T H y v 5 v K y u Z V d d X o e 6 k p N X S Z l p X r e G O r W / 3 7 9 Z 9 q 1 E X s r 7 P u U V R S s A 4 n M 2 m / 3 d 8 a F + n 2 Y i Y w t / 8 t E W D Q X R Q n G J w 4 6 0 l K R k J 6 F W a 5 u G + v Z p c H H h 5 h H L H i I R 7 v / 5 N 6 G 1 / 1 j u E X v V w a t P Z K K y M 2 5 e G W F e M b X G N 8 i E q D 4 M r y P V f a c C Z 4 x o b r B K d y b X x h l z M v a V y P l n w i n n e b t J K t O Z x Z b M 3 G C z S f x c 3 2 R T m d f k 0 L G U v 1 F p W G U t s 5 U g Q Y 2 J v W x D P X W B s o 1 I X 7 m 5 y b s L h f K E c s X v g J p y U x b e r v i d C E r k w f a + g Y c m / / T Q 7 E f y o / C n N l I E V M H s u 4 0 u J 2 u X W E d 7 9 f c X V L g n X c r k Y / O V m L 9 4 w A H 1 i + O S r + f q S U D w P l w 0 6 5 / I V d q X Y K k K + 9 F C 8 j d + 6 B m 2 c n Z C G C P J p Y m w 0 p g x j 5 Z i E 5 f 8 N K E 8 w X h k z C e M h 2 l G 9 H C 1 D I w Y G J P 9 B 2 F U z L W F 3 9 M o t 4 O f t 5 Y v 1 + L 1 P z X X N u y F F 7 U O z y 7 X c y u t Z A D y L t 3 o C 4 l g d l 5 m z f 5 5 R X I Y C Z y Y c Y C 0 l n s d P V n y x g 6 m Y U X Q c F B W + I B n v U 4 i 1 l 4 V 9 + b 7 T g D q X Q g A g r + i S c k v K k 6 U 7 4 + e E g q / Z q Q 8 0 c C Q h G S g X S w I 0 f l 4 7 V s a P + 6 H N 7 T / P o j V q o C B p d s Q 4 e 7 X A 7 M v B I R L m X l o J s x t Z r P / 6 R O Z v r J M e a G 0 C w 3 V e z F Z O M N 2 2 p m U p x 2 D 0 + V R t N f D s C E m m 9 u 0 a w I E Q I E B M 6 m N m c Y + d h z x v b 9 o h E U y 1 b W l a 6 N u o + / 9 M F 0 O 5 Y K x U H D p + 6 A / 3 f s D e U l 1 K 8 8 r V u l u 1 y A E E J K F N E R N m q l 6 3 Y H k P x o O b a + f e 1 F C R g F Q M g + 9 s t f E M 5 P 5 2 r 4 5 W 9 h H / V B P w A u A O N B C L I m / j b 7 3 g L q L 6 t X U / v Q j d r 5 h k x O J b + 8 T O K p s C 0 m + y 2 n V m u q o f R 0 V a S j M / G r G H L f 5 q d O 5 7 H v Z 9 p 1 2 0 y X Z t 0 q x B 9 E g U J Y d K 3 7 j C 5 4 h h A N T o Z h Z / t u T k s 8 7 R A s w A P 0 j a Z m P O w w P 6 E b U k u q 2 U h 0 u x i e e R p T S S H Q A M 5 P j O J H W X k i D t K X p O v J 5 k N S E + a k v g o y F g V k o x d O b r U c 2 W 6 m N y w K A N A l a 6 W n 3 U w m 1 h s p 0 b s P 5 m d J X A X U z 5 w 4 a T 6 2 + b F u 5 c 9 M s A B A x X b Z r B l T l 1 s 1 7 K O s Y D Z U z + T x o k S y s X g m g Y N + M J R u 1 s G B R 9 W N t F S / O Y w I x 5 j 9 5 8 K b 5 u 4 I y t C t d g H J 8 A J Q Y i A g f O / u c j L 9 w i U y H 4 S R M 5 y 0 7 G + 1 b r 7 m w x 5 W a T e t T g Y n g h W w j G T 0 1 n a P j 5 6 u p N 7 p k q a Q e U 0 9 1 N d v f A P / j X o A C F P B K x o d 3 E p o T + 8 v v 5 7 + s O 5 X l e D p y J m H L M C R s m J s n o a C 6 / e K 4 b N 9 c 8 D 1 o 6 Z a O z / p r e y z B U t J 1 m K l c L 9 m X r / 5 W V l 7 w Y V x K E 1 o X f 5 F U Y i 0 x b k n t U b N O p e f n M D F p i 1 A c p Z J J H d p 0 v p r 4 w V A C G m m + n t o T A a p R a U t 4 T e x 8 + t L P x X o c N j + y V t K 3 c p M 8 Q z q A Y i 0 t V i u p T m i n m c r U V D 4 5 7 Q R R V n w o N A r l 4 T f A G c o v 9 J n r 0 p r s F 1 + t V G V B 8 C 6 t o I G 8 7 B s k J e 2 U W Z N v E N v F f X N Z 8 l c g V f 7 J P / 2 X / y o 7 / 8 E R I / a f H q U + c 7 g s z p w s B 5 K 4 U z V u I m C w e 5 C k u x y r x a p q y 1 n D X k 2 k / t X Y h 7 2 q T J u J D W Y n k q x n 6 u z U Z m K Q Z r 3 n n R X 6 A 7 M C S a x O w k n h X H a 4 h M 1 9 + j k B a T 0 Q 0 + r n m i k t n A a H 2 f X 8 4 f c s 5 X + I m W D 8 8 / V L S 8 p i M j Q R k T Z 1 8 H q 6 d k B 1 9 j p u Y o U 3 L k p Y S M O w g + y j L h r C D W K b S t P I j 7 d W W Q K j d u H + C j 7 J 3 M T 0 J W a F q j 1 0 Q 1 k H 2 1 u w k h l N V q l K q t c T 2 + 8 c q i 1 b n g 8 L 7 q q 6 C a a 8 4 V v o D x O r U W 1 L i L W s W q p J W 4 3 8 u U q p 6 p p r q t + 0 P c 8 R K O g 2 9 l W d Y J Z F 3 0 h Y M h v p E 8 0 E C A B b A U w Q a a B 1 X r 9 6 J S 0 k j U o E T u e 6 r P Z t t R x M b P Q P m B B 4 H N v A x P o w B o m Z c V J 0 C 4 b T 1 E 4 v 5 y 6 s 5 m t p 5 g 9 Z Q / E S r j / 9 K H W z j 0 a 4 n L 0 W S F 5 7 5 9 P x / d Z T / z 4 i D j 5 s 2 K U a / W l f n S 3 G u 5 y 9 c m k b S c a B Q P k j + 2 g / L I Q j + s N B p 9 F R 2 w h z A b d k d S m m 7 S O J d V K / k b w A q i Q t 4 Y W D S F j A 8 0 F J O U Q V S e a V 2 P 5 i + s o 1 4 2 F b t m t G S O + T r 0 + s d 9 A R 2 M f y j 4 5 0 V g n o + Z R I g s A 0 k 3 Y 7 m 5 b s Y m b 2 4 7 3 E q m L m Z T q z i i R N o 9 e 2 l 9 O / t a V M p D x J P C g V p S P G a 6 q N a g J H t 7 5 v o 8 l Q j H d u / V 7 f T a q 6 r v l 9 t 9 B r W Q S J N B + D t F f m t u p K b y C Y n v V + 4 p E 7 6 k I 7 J F M q L y D j U 9 2 e t B P t T z g d r f k u R B 8 x v o i v W Q Q U v u S X r 9 f W U T 0 e t w T K 7 P w H R w g i N F S Z 1 2 g K G G s 5 q Q 1 J S w j + X a x n Y s S R p C e S E g Y p 2 w 8 O y j 6 d C I k q g Z R J s 9 D C 5 V J T Y A y v 4 Y T Q T t A m i R e J I M F X J 9 J u 0 k z l t u 6 N v a F H m B H u U 4 T m S m s u A I m Z A F k y A Q x c L 0 k i T u x 0 8 r X K d 2 A 9 H X l C o u N X s C i v U e 3 p 3 r k A N L V F S Q n K Y q 3 s l 6 3 W X 9 i z R 0 v 7 4 + d r a x 1 J E K g M s 9 r I x s 1 z W 1 f U H r X A i B i z V Z N 2 s b Z 1 S n 3 r l 4 6 s b 0 f W q x 4 5 U B e r m Z t w R M u C n y I B F B s i I z Q P 5 j R t j S Z K 0 p W D i b b c q x + p X f c E z A P l e Q 3 E B D D r K + 9 k I p T O 9 K 8 K r 5 L c 3 q Q 3 C G D 6 + N U 7 E i D q F b U T 1 Z N A a u r L D y V k n z 9 W + 6 g N P 1 h A 0 d + T 5 V q O s D p Y z L D K w r W h t 7 w r d E h 6 S r v U i P S o N R k U 9 c i V m I E 9 D g L P i N n K D T F C 1 X 7 y h K l G n I u A y p i q w F y R u B W X u S K z h f G T P O E z l H C 0 S 5 L O m F l M g c H s k o O O z 4 D Z B e h h d r Q B 5 m m R 0 I 5 L M f e U F w M s Z P Y t Z t I E 7 B w U o n C T x a V N 0 6 G l 0 t A r C Z S 5 z q 1 l 6 i 1 X c 7 X N p Q O A 9 L s C U a 9 0 o M 8 9 g Y o Z 1 T C O y q Z q M b 9 O X p o d t J 5 I o w t k A k d H G u t q a l B G + E Z n 0 6 / l p 3 7 p B + Y 1 W o g g A Z I E M N X K 8 m m k a W l z S L V E I e n Z t S 1 R 4 w Q r O b E j R u j P N 2 Z J 6 F k E 1 a 5 p Q H Q f w s 9 7 U f 8 x q w I h t x b I A V W t T f + F f G 7 W + g O j y 0 l q L + W Y 1 8 o 9 M W V D t n 9 D n 9 e D m G i t q G n k V v h s 6 4 V s f S J S b q q o + e a L v t j r U I C c 6 / y p D W W r s 7 B w g l a R a b V e L m w p R i a k X C T c g r 2 W 8 s e s 2 0 A o N 0 w d 9 x / 4 J x A 5 C v 2 a f A S f 6 K b 8 X W O + m T 6 + m + 9 h 3 g h h c 4 i B U v e n Z A r V x c D 1 W t P T w p d Y y s c Z z f u 2 W v B 5 b h e j m r 7 3 X T s R c K F R E D R e M N K S T z a e n N t i O t F 9 c 4 + a 4 d d s o q A t C G 7 w 5 v z E h c G + T G r A 5 1 p L Q m 2 o 9 l u s p l Z K V O 6 k H T Q 0 m k n + 0 m q u 2 r J T q 7 4 n + E 8 6 7 i L 8 M A c l / i b P + W x x P S t A A A Z v M h 0 q l v f 3 1 Z E n / V 7 p m e k I v 1 R p A K T F 2 l 8 F h M w o 8 9 K p H I o + a E A t 1 1 U 7 H r Q F A h x f 9 g N v u A n T q q E 3 g g Z Y e t S J / d 9 K k t y c Z X b 5 I n S W G K t U W r j p B b M Q p D i f v F K a M 5 / j h 5 S e i g l e n o u B B L Q i + e T M H E j u Q z j B k 3 n Z R t N g l m 3 i Y 3 e 0 V Y Z W s + V l j Y S z P p 8 v J D w 6 8 o N i V E 4 a V 2 p v L f B U U 6 J 3 Y n 5 x 2 1 j g W s i v E g v p l / 5 K 8 t 2 k s U k P 8 D C L G 4 A k 0 l T J G o C / S W j 0 p c z C C D b a r l q q u 0 b C k B z P z 3 S c u 7 b D x K 0 v e d m B y r R S 4 6 j N m Y s o r 0 p u n 5 6 v q r l 0 G l D g W x W J Y Y B g K q t s D M Y r v Q U b V H A r T a B n w 5 I L + W Q C F W N Y f v B d B 8 E c N 6 / j o X N o I a L B A I i 8 S 3 q e O Y K b 6 I M G F D R b V e 3 1 q C L w h N / V t G 6 d a l + d T i R v o f N E / d Q 5 6 g z m r G F a 9 Z q P 3 O a H W e v y O U q l k Y d y n c p j 6 7 Z e W q M + d n N j K T v l m 3 F T D J V l k B G S D s n o Q Y d r X t + Z Y F K 4 o y d H G N o U + O A c k 0 Q 9 y p g R S 0 7 q d W Y d I L 1 T O x 1 / Z Z e L Y 3 1 L f E X t Y W t p 7 U b V T a + 9 1 s x 6 3 b F J Z N j E R j Y t 6 b s E i C 6 q z G E G v e 7 0 d B 1 g Y u a o 0 f M U x 3 / g a t e G a t t W 2 r P 1 U B p t W r L G v G M t a c b W c s / b Y l m R B i 1 P L K 2 r g V r S J N W F 2 l M C T 0 4 v E T 1 / + b X M 3 k Q a w 4 G F 9 p F v m Y x 1 r 6 w O N + m U j g / 2 6 t 5 1 W Y J L J l m c l g T X Y 6 I x L O B m N J 9 Z u q s y 9 V M 5 Y z 4 6 a s q r 0 V a 5 m Y m h 3 x X V n + E I Z 4 o C f f C A Y g b F q Q A 1 Z w K s O h w m p M M J 8 a p r B K i F w M I s A J l m z j s V M V 7 X w 7 5 c d y Z R K 3 K / m l s g Y 1 B S 5 k 8 6 c P O G C b c E P 6 b r r K n 1 y F q d P x y n N s d P K t r 4 O 1 J F + T / q 7 t t h Y d A z E l p j z V s k s p e D o a 0 A E S Z g u 9 O x d r s t J 5 + 6 9 P x A O P C y u U Z N P l Z J Z p e K x f F 8 7 y M 7 7 H 5 k B x 0 d 3 Y + t 3 3 m q d g g D x f n X 9 Q A U t B r + W Z 4 Q R s v Z y t q l f T u q f G I H 6 X N r L w + 8 T S / t 2 C 5 K x z a t D W 1 R n Y r x l x 4 M S a s C h 6 6 P 1 u d 2 t n g h E E + E Y d d Z W a r K j 6 C L Q O b m n / I A L P i Z Z f d n A n A 4 A F V e o F w R 9 Q M 0 S s c P 7 t d v Z p W U a w J u 9 p t j E 0 p i m m G W + j V t 7 o 0 P j H h z O a P j 7 E d e q c o p J g i B n n c K o J E A t 7 2 u 2 Q v m r + n S + V j m n M y h e q V t R + 1 P 7 J G O n s x F I o W P O n x / 5 K Y N 7 3 n 6 4 4 / M 2 l W B U v 4 L U p V 9 3 B q 9 m a 7 J r J K f 9 j a E I K g z K F k A J I y I 9 h I r C E B 1 M T P g K N l e f 8 + n 4 T A G 4 y a e m 3 k y B 2 t 7 r o k J S g A g t C p j Q + 1 6 3 9 N A u B D 0 Y O y o J q 1 V R X C o X q T J / X k C T J i T N 0 h N V 5 4 p L 7 U X P m q z 2 7 b u w b 7 8 t a k D Z p l O f c r R S l p o K T D X V O a + 2 g 5 h h R 8 3 W 4 8 l j E Z K e 3 F t 4 u k D g 0 B F s w p B G g H I X T y 4 m Y N y F c q 2 K / G m + 5 1 I + R A s w l z M g + o B U C L s Y 7 R I x c 0 m a S U 5 y f g o j E X h V w E M z H / 2 x E M w w U i r p G q T 2 V P 5 I E 8 9 I P F q 9 L l N V 0 P 6 2 s d 9 W J O D + U N g o i F Q N W o N W 7 H 1 q x J K m 0 Q X X 9 v F 7 I U t E 9 n 3 W y j 4 H N e d l a f j Q c n 9 t D y h l Y j O T Z c j L 2 S V i Z t 3 z C P E 1 J s u h g G I c t 5 9 f E v P t G X S w p P H o 9 / 6 t T x x X n p Z A A t c i 4 9 T q d Z c u v s 7 c X P E k v F F d W K X z W M 7 X 3 9 t r y d f 2 O n k S 1 s J E f 3 m E 7 8 H X x N f j n E t o n 2 A v F Y O W h B Q r + R Y U S e f L E s Q Q c 0 I m H b h 3 j h g G / 2 3 9 0 m u J Z t K O 4 s a L t T X D 4 A S l Q l N X 7 U E J h u d i b k n M 0 R m D N I S n u r I f D v o c D 9 z v c r 6 z q 6 h I 4 H j 1 J k u j r M Q B R y M z 2 w 6 G g d n V y Z e e V W T J K 7 a U v Y 6 / h k m G w e z C j Y R 6 Q 0 l o f / 6 6 z P 7 d 1 8 M 7 C + / H A p A 1 9 r M 9 9 R W P + b 5 h K 9 s q o / W 8 z L r 4 l 0 S F 2 F x 2 P l Y o B r 4 1 B y A K O U n E 1 i + o / 6 C x i t o H d 0 z k 6 8 J q A B T o 9 2 z R q c n Q K m B d G s a Y 8 w 6 M P f S W m J t m Z W Y w K t U H p n a i D Y b z k 8 c M C H q N 9 U x d w G D B u y 3 H r t 2 x L x G O 6 7 W S w c 7 y a I Z 9 N h O 5 L 6 d 2 m G T b / c u R L s L P 2 6 y h + / M l C B 0 8 k D B 5 B M v 0 V k Q Z k 2 j 0 h U j 0 T z q R L U Y s 6 p Z O x S s j p I d d a v 2 y U H V O o 2 O N F l H r n n d 6 m u Z R e u m 1 V Y t q 6 z q H h 3 D s f a x o 2 7 Z z l Z l O 5 / K t E o r t t d 8 J K f / s Y C K 7 / F m Z 6 P 1 B r O R / U / / 5 6 / s n / 0 v f 2 H / 4 l / / O / v r r y 6 z q 6 x B Y q Y 2 D L 9 0 h o T c 4 R d A A Q J m H B p z l 4 F N t B Q v s V 6 p D W r N v v u H A 2 l Q B m i Z 9 V C c l U 0 T M B + w W p f 2 r s l E V r 6 c J J z M i 8 z G 4 6 G A J B N N / g 0 T Y d N S I i F z I c D M P N i B 6 Y f Q o l 3 5 g / C / S M S 1 u 0 B F J L V e a 7 v p i a X A d J K E b a b C 7 T s T G o r 2 L f p 2 7 0 o E s d j q g J c 9 r F S P m d D V w l / L r n / Q h K R H 2 s T O Y h q R I G O L 5 W M x V F e S E i e V 8 Q z G r j D 3 0 A R y + q U N k J 7 t k j o 9 k Z M v o C A 4 V 0 n J B o u 6 D W U K J N n M b Y i X u v X Y D E U d L H b U U b H F X I x H A T L C / 5 l n 8 9 o w e 5 j x P h Q I O W b y I y J h W S 2 S s V 1 K y s O A M K Y v / e a 7 N A o S H w 3 g M 8 f v I L R E o 9 Q R O B L 5 X Q g Y g c t n f Y e o J t f z B O / X Z e L V m 2 0 X P i g w j 1 p S V Z Z O N Q i 4 i 4 G l H B O Z t w C J 2 R z 7 M v H w z 2 h o N G O l H K K J E O X H p w O c M x / 0 r d h + 4 7 E 0 2 5 5 r t 3 q j r f p J e N D 4 9 y Q H L o V 7 j 0 T 7 i y V U a t U x C 3 z w t s s H Q G V U f K 2 M D D 9 J t Q N b r p h F L U e 9 V b K W p D 0 T S d l K 6 4 r H 9 B z a K J E k n l V H t q h M b W I L u 1 j K J E o w H a + Z s S N t 1 U D S C h j L u f w 0 A Z J J m g y q Q m i a s U y v 0 e x M Q J p J M j f s H / 2 4 a f / l P z i 0 / / z P u / a o d 5 O x i Z R h q v k 8 O D E M U h 1 s Y j I R t e v I H 8 k v f 9 9 G F c a e k r o t K y w o F B S U D u n B 1 H G p A 5 z j A 6 I y X 2 e j x E o C e D I W k g R 4 h A v A b b Q b Q a P U p L F l k + L n N G o t a e P H P q O c g A 1 m H E s 0 A G 2 t G g a V I 2 E S A j i u A a I w + 0 P i D Y 1 W a q q N 1 X b y y b w s W w C y 6 X Q + j / d F j B z E C C 7 b t b H B D 7 k 8 A E p E J 7 w 4 K 8 m h D 7 8 Z U 2 L v 8 k + P S t I q R L M k e c Q c r J F J h T w 3 / R J J J A Z C C T R U x I T l 6 4 H b s s D V r C / V 6 E o 4 p 3 3 c n 5 G D n K z F j N h X Y t 4 Q C K E M g A m z S H 6 b G I t 5 c c x 0 / 8 d / 3 r D / 9 h 9 / b P / N f 9 a z J / v X / h A M h Q b D o e c Z d + z F y F 0 x N G F w / J G V z u 8 i m T H V p q u B m 1 v T 0 c h K k 4 o 1 1 z 2 f R l S X + b o W g P A D c b 7 L V W k z C Z c p U c J G 2 d b V p Q 3 W r y 2 p r n 3 t E D S c n d v J + C s 3 8 w A l Q E J L D e V b A n T K y s F M j f 3 m U 7 X r v t + H 6 Y m G B U j R 9 6 M t 8 E 1 r 4 t p 6 W 3 6 o h B D m 2 3 S 2 O Z g z m i d 2 z p i U m 5 C B w g D 3 + w d V J N V G 5 U T H P g D q i l j B + j c v 5 c 9 E C S 2 T h d 1 C 6 Q d 2 f 8 X S q P f K 9 k x m 2 2 S S 2 o V M v 7 k + P z 8 v 2 + W 6 p n s P B K D A U L X K 0 h 7 1 B 9 I 8 8 i c m 8 m M y H w l g 0 r m V 6 H e I I r v j 7 x D 5 Y i X p Q k w F I c n 3 J f V 7 8 p f 2 2 3 L U m 9 c T Y D E b m Q 4 E g 4 Z 1 T k j J q j M j W o V A w p z Z C R v 8 s z w R i p 4 N g 2 Z t r N s + s D m u n a k c q T X n X W d s t t L y M R 6 W S t S l M X T M 5 E P N x U h o V 2 Z R L J O Z A H Q m U E 5 c y 1 C X i 9 k r P w A 8 U 7 o I M F D j a n n P h p N P b D z b l x D o W k d m n Y / 7 q R p o W c B 3 M T 1 W m z P 1 K y y r Y V Z 9 y i v 5 1 W y 0 Y Y t 3 / B Q I 4 T F f S k s z F J E D E P e z 7 P 5 9 B y Y i k R W y k 4 W X H / R 6 q C L x 1 j 4 Y / f F e z S U m x D j P + T h s X t m V 1 q p J Y 6 0 E p A 7 z 1 s p q w G Z q e 2 L 2 T l 3 M K B s f 5 o F o Z N Y G z R d T a a N U j D q 3 i S Q 2 4 1 a D e d 0 m 6 6 b t d c I U H g h I 4 K i z L o h Z B f g W M S 0 k d J j 1 f u i / n f Q c z I 4 2 C o 7 + 9 X w 9 K A Q q l P Z a I B O A 8 d W i B s n T c i D G L 3 3 j Q Z W y Q L K q B U 0 7 L 4 + t 0 o B x B Q L E L s U M R X X C y n t 5 O Z c 5 l 1 h P 5 U K z h N A 2 2 x Z 3 p K G 7 q u / A 5 z 5 S R 0 z B s K y j p b b q y g K o 2 n 6 r 4 o C j z o A I r V y W U D p o P Q 0 T l t U O 7 V r f I 4 N o 7 2 a 5 K 6 3 M w C s a L l e Y j D y f B i H / M E 6 W J 8 B E + J z j f R F p s s 5 q M B j Y 5 J z Z M u s H Q B X p Y s L 7 c c P W Y r F P c D 4 Z 9 2 F q D u F q g n 8 w V L N b t n Z T D M t o O k R A w c 2 s I A n 5 Z M Y 3 c 9 T O h y e W l J Z K s 2 K r p S S m T B f f L z v r Y B z 0 a 7 N H 5 q I v h Q j L G w i D A 5 6 O m D J S Z B i e K Y I J A p y M 7 c x l G v l C O p h J k r p I i Y Q D e 9 8 R S U s a z K 7 X s 9 I m a G p M X 6 R + Q y A o 0 m I 9 s N P x U A U 4 k Y Z R u V Q c g i N s v t I S Y J o 1 + U x 6 D i 3 L Q k I + K R N r z i 5 m x w J X T W W q 2 H h 5 G Q R I q e b g A Z x o O O 5 l Y J d 2 g V E Z D C e K y t v X G f + 5 D 9 F W L I d n f w i 0 1 X 0 J 4 M S D o Q X W W I 2 k 1 W d z B u d r v s y + 3 W y H Q f P s m Q f K C J e H j S p n 2 e i 3 M 1 Q t t Z 8 + Y 5 s x B n 0 T + Q f M 9 G a y Z k X 3 6 3 v A j 5 h o z 1 p V m U k 6 j y k G I X n X 1 Z l + S + r j y M u E 6 b V 0 N D D r Q h 6 R 8 C s 6 t X 2 f a Y E 0 x 5 E H Y I T C + 4 0 w C J o n I o I x G r e J A u j k a 6 n T W Y W 7 i X y 8 q 3 l i s x o m a t V N M P d r p P l U e Y 8 U v j m b I x W j C + R K n + A N Y A I E L H B s V r r 6 G R g e Q K N V M f U w R d G 0 g I f r g O 9 s + t L B 5 u N 3 E k R E N j 3 S p z / S w / d i n w k i i T z v / u D N J t u Z 7 q O Z y A f g s N 8 9 4 O E A k I N L m Z 4 y 6 1 h W v 3 9 4 a L 2 + 6 s b W Y b S D h K r k z w O g N t F k I d C M V m K k J F v + L C C p s Q Z T F s m V 1 M m 6 q Z S a X A l n J t 4 k Q V / T s A z a M u L P G q l I d F C r 0 7 L 9 z i N j e b u b Q i W Z R y U c 5 5 s c g i a C e X D U O 4 3 9 o K 3 E U F f L S j I i T Y 8 I i u G K a e Q J q b q V 9 F g I E q g S + k c + l B 8 h w B E C A 8 x U y I O W v B j 8 x a 8 b C e 7 s F T E O l 3 S e / S j y x U H T 1 Q Q M t B 1 7 R h D F Z y Y E Q R P M O g d J R j 4 8 k Q k i a J G G I Q C 0 9 F 7 j k d W b L V + t T G T 1 v h S E S z C f w 0 T d a w q z 7 2 W S T y Z u w n E 4 k K T d A R Z a D S 1 0 e H T o q 3 / 5 z V z n O T M k M v I B X p X t A V A b i A D E y S i R T 7 W 0 1 8 O S v R y U 7 V y m 0 X h R 8 j e 3 o 8 X Q T D j 0 a J 5 a Z k W w X o p 9 G t x E u c G E d G j Z D n p P r C 6 z Z q 5 0 Z / M w g J n j p x s E o 4 c d g C T 9 y w U w 6 Q 9 m J G Q e f L 3 A L J u I b b 1 u I z Q C g 8 w E B d h s B o 1 B Q I D Q N V E / A I 0 f F I k Z A Z M l E k X 1 a R 9 K e I S 1 U 8 x 8 o L y Y l Y C M 3 w Q T 6 v i F 8 q 1 Y z M h 1 2 o H f 7 M F x T S X P H 3 M 4 j 0 a P M g q M f k 4 N J V y 5 C v C F f f c k g i d j l W G g c o 0 n A 9 / A Z T w a u e Y B Q F H w A H C 0 G c D p 7 f V 8 D w p M 5 g j I S L i j b Z e o G f n X B 0 B t p H V S k V Z q 2 C + O K / I T w o 6 y v W Y q R / t S U j m 1 5 w c A R M 0 n X m W A D 7 8 K + v K M r c f C + q S i m Q R j f n 0 x t e O x T L m G z B + h b z o b v 3 F f n s r y K / q N x / J J b m 7 W i J k G 4 + N n 4 O z f S l s A C z G T Y W z n Y q I w G 4 S g w k x A Q u O Q R z D d U p 0 L v 6 H h P P F N P G t l X v I S B o G 5 D r O 6 O a e G 4 S k 0 H N o T j R C 0 g v w x / X E / A 9 A 3 i Y F X t D 8 D 0 9 e C C F O x 1 z x y j c 0 k W Y I 6 p Y Y Y X 0 U p z v L e R N Q J D Q N 4 C M q M B h J i Y / m 1 8 u 3 Q M v n N M z H j m I G P C V f c v H I T c R V h m t e w P r c v + / 5 A B V o m Z b u Y B G d + 5 C Z e y b q S V P 0 W 9 j 3 j U + G + S L R / R 6 B 7 P W Q y 7 a a Q L l N w j u X P v B A K l 9 Z t 9 9 3 E G E 0 v / F q R X F K m L K + X m S N N i O 0 e p S h a C R O I A V P M t N t o m + / A m N J i t r B J + c K Z G A Z x H n I T j a 2 N r w M R D D I 7 Y M T I D B c s J X A 8 s q g j D M Y y n h R m Q T D 3 k Q m 6 I f p Y 8 8 1 s u C c S 3 8 O I z U 0 C s A C K a F 4 E L 9 B k r A 1 t H T S H t J j M U J Z o r A X q P O X B c 3 Z 2 Z s c v X 9 r p 6 a m f A z R o n C d H H 9 m j g 6 f W b L R d 6 w C c u B N t B B D p 4 D t x b K N 8 6 W 8 A 7 w F Q d 1 D W V o O Z O l C + k 0 s 2 i a V W L W x h z J g u 5 l + U U n W 1 5 n p d d g Y L p t h N K p X m Y j L M n b F M E K U j q T g c i q E 3 m G W A x w E 3 G N l w M P S D n V B Z u o 6 p C T M T A b u L w j u s b j I w + F 2 J I c f l U 1 s Z s y t C F J H b A J d r F W k b n i O C 2 K h 3 Z F 7 O 7 f O z q f z I k s A M m E L w 4 K D 5 z A 5 a H x n z G S U x S F 2 a Z O j + U k + A Z x k L 7 e H w E P O F N r w W A t Q j N j T 1 4 X r Q c X k q W Z y C R B k B H N H E w e W l b x N 2 f H x s Z w I P I E D z H B w c O E g O D 0 P Q w I M y + g 2 I 2 J Y 6 D w L a G X / p / P z c X i m t 1 6 9 f O w g x A 2 O / F o n 3 7 W 5 8 n 7 f 6 / 4 P f 6 P I 2 w p z j 3 V H x J c X s L h u 7 Y j W V N r r U + X Y p v M 1 Q F 2 h I p H i l n M g 0 O v E l 8 U U C a G i A M N O 8 b o P J q Z U W T X v + 5 A 9 u a B M c Z e x 7 G K d I M A f m y a Z x p S J 9 8 + q F l V t z X 9 q P O c c 4 T 3 s l M 1 H 4 O V 9 / 4 + Y d I W t 8 H 8 b R g u 9 2 U 4 t U B Y j l c t + + O p N P 0 a j a T 5 4 i V F T h 8 M + J j T 1 n 0 g 4 w 4 z A 5 s X K V D U H x s T r u U / k M C G k b z D e 0 F h q v n s 3 0 Y A s B t k E j t Z r A x l 4 T A W h o 5 r B H O e k 6 g w N K f J q l y t A R W B j L 2 E B o K o Q J Y K I m e Z A C l p H 8 J w g A Y u 7 F D T E h 8 q H t f R H m B g 3 P p H + m H s E f e U L r P w D q D v r s U W o / f J x Y S Y 1 c U y v 6 4 j 2 0 j x p v o j 4 5 m Q t Q + w x c J t I 8 h I N L k s o s / W D m w L n N 5 Z f k T R 4 I w 4 D N S Z g q B H O x L K G Z H L k T H M 0 P 5 s f R q T B S k b j u d j / v d N 3 Q 4 X k 6 O Z H J 1 V A Z B J J E z k c 1 l d 9 V 2 r e G G I i 3 G B J Q Q G D H 6 N c m q U z k L 0 3 3 7 f h y z / r N h j 3 p r f 2 + S j m 1 e q 0 u K Z / 6 5 N 2 5 O I 2 3 j l T S E z v s d H 1 M a 5 K O r F 3 Z c / P V p w P p u Q V a U H 8 1 2 l H Z z U o z A a n t 4 3 X j + a X n t 9 9 6 4 v c i 9 W H s p M Q L 7 U L 4 H H D 4 Z i s E h d g Z a g M t l g s 7 u Z C J j d k g 8 1 2 e k u o Z T E f A g + a 6 j f C 5 2 D 6 A v H c l u v n 2 3 n g g A U I m w W o h R g 9 L v O k Q F i D O 0 4 l P i m T Z O F F B J t C W S 4 l H + p z h Z b o c S N L i S + R D w Y F S B y a + E 8 z R r L e s s 9 e y 8 4 v X N p 1 N P A + d D s c G i k y P u Y I m C 7 7 V m 0 C A M K 8 Y 1 8 L n Y l y r L P + H 8 o 1 W Z + r 8 s h 2 1 n + v a Y 9 c k N z 0 A M i / b b N E R W L r S x m 2 B p e K b r V w M Z Q 7 N J z a W 3 f t S Z u C l n P 3 q c m j d y s T N 1 4 X M Q o I u q 4 X A t W D V s A x L C Q a W w L D U Y T C t i t k r d j m V C T t b W 2 P d t X 7 7 0 J 4 e f W y P j u S L d a S F O m W Z b o d W b 1 V k W l + 6 t h 9 I 6 8 e g h c / Q V 9 t v J o G N N l q V B e a + H f W f e l r 7 + / t u D t 4 F J o g w O C a k + 7 7 u 4 2 5 o X 5 0 C 1 G g m g i S s f X u Y K X E H M d Z Q r 6 6 l U d j t K M x J g 6 n w M Z J U J o c a t d M S K / r o v S S h r D D M A S d E v w i z q h h 4 I G Q O m G B i l q P P 1 2 P f C m U 6 k X 8 l E 4 z p Q m 5 + i U F h D k B w T W J M 3 T 1 P w l 7 h b L 0 l 3 e D g 4 Z k 8 Y d 6 0 2 1 0 B i S F Y y t s Q Q 7 F K M v h H 7 s 8 o a S J o z K P D D 6 q W G U S V f z d t 2 e u L A 5 t M Z X 5 J a v S r M 9 v T 0 b S Z t O p M / K w 8 x e C N s p j c o 4 J q K / a F W M p X V C P A 0 8 7 3 m K i d n r W 7 X W n G l o 2 T h l U b T a t J c + 4 1 e t Z g b i M O v c w v T O K w j m v t I G c m x V q m K B E / N D 1 C A J P Z p i o 2 e 5 r f a J d I O q d 8 8 Q t 5 P 9 T m e 2 4 n h N R 0 M f L 9 N R g C w Q T F D K a / H E A 0 F d j 2 S i p 9 u l f n H w B 1 B 7 H I c L a s y i e i U 9 b y C / C B m D Z T s 8 l S z K u G x J 1 Y i B E Z p w J M c V y K j f S 5 D 2 2 E C V g k O g j m Y J Y A o C A x X i 4 2 n 4 c N L D H r 4 q t w g h Y K h P k z L 4 0 E K M a y 9 K y O p Y D F P D d M o j y 5 X 7 N Y 2 n w m A T D X s + r / l Z g 1 Y V H l d C G z d e T X M Y t K 0 l 6 Y b 2 F G N w P a f Z / f d 9 B Y 2 0 f d h f X 1 W Z e Z C H + 6 K J A g w A x m r 3 Q O I q I N q W 1 m d 3 S k B f B 1 e P N H U y D y z U 9 0 D 9 q a F 3 o f d K o q h / w c N C Y A 0 D n G h A E 2 b c W Y F Y P C l b S q g z l 4 a g d G h Z U 5 m p a 9 O Z i 0 e x u x Q Q 1 t + D Z E 3 u P Z h c 2 S g f t + T M 0 i v f K C z o U X R P r K O j n 2 f G e m B J v G 3 F 6 i B 3 J i 0 u z L i 7 K c c n W k Q I I P x U T O P X V o p 6 c m l G R i 6 z d e Y i 0 L 4 I r c 6 l g z n e j A p W R R U s Y Q M j M E g h O u D l J y S X V h p + N v l O f n k p D S M J 3 2 j W d 5 B q b V n f 6 L I z j + b 4 Z 6 Y d b a u m 6 t e t s a H T n f 3 a a 0 R B h 3 4 W C J S V V p t x r y F a p K q y K w V W S e i T U O m m X 7 8 Z H A J B + x 3 5 Z + a 9 a t K Q Y l O t l u t / R 8 Q 2 a v h A u a R W C 6 8 u d y b U B I k f 3 6 8 s s p e G M + w 7 / 1 R H X W I / P y 1 I b L U 5 + t z v Q j E g g D w k N n X V Y + I z z Q U k T 6 v C l u N u V G A h T b C M G x U L 9 t I z R 9 p 9 m 3 w 9 Z z W S c H O H o C k / z b u l p U h + / e y 9 K e i C 8 O 1 S V r g Q e 6 k 9 R g S 5 k 9 z I K I x L p A A m 0 V m X w N I Y m X X 4 f B v n C d K B D a a j g X + B r P B Z y b U T n M Q D q u V W X n 2 m u 7 H l C x e n Y s H 4 N d X g F T f v f X j a R M 4 z I O i O 2 1 1 k O V d 5 R Y V f 7 I v D q y q g B C O q 4 5 A I a 0 y N 7 B I y u 3 K z Z L Z d 7 I L 0 T T M C e x W e 7 Y 0 0 5 i 3 X o i j b C d M T c R U 7 Z u Y k q / c m W L V F 1 X B c i 2 t H B d e e N j z Z V X 0 0 1 e N n B h l e 9 K Q m c p + w r N 2 6 h 0 J A C k c W Q N F G T T R r o t Y H M y T u 2 V 2 m c b 0 e Z Y D 6 w O 4 K V v 9 H + t w 6 J J 5 U 2 y W f 5 Y D t G n h R 4 A t S M B l J 8 9 F 3 P L b 4 C w 8 Z P M Q U b l s x J 3 L T M p H 8 W l 0 + n T 6 U L / p X v 2 u E N o / C a o J O d 8 3 l 5 P U j C v h X C K W 5 2 6 n Q 9 f y 4 f h X b 2 Y U G E 8 h Y 1 d G H g t + k v K x M 2 1 5 U j O 9 F L m U l v X B f L T x Z c 2 W L y 2 o T Q A u u 2 K l B 9 z 8 t h z H O 2 A R G d 1 b M X Y n 5 z x t C A 8 r k u 1 G 2 H 6 3 X x G u R Y A F f c v T 3 D 8 s 1 1 G u S V E R M W 0 M v M A 0 W Q 9 k C 5 D 8 F z P 8 2 M + n + + X d w e h h T Y R b V C t T O x x Y Q X 0 F e m x E n t 9 T B O b n I Q l N L 5 V W b 6 5 s 6 Q B b b 7 f 8 r c 8 0 B 2 k b n b u g v E A V F h d G 0 B V 7 c p / m P G i a t 2 i e / I M 9 H y f v f h K M s n Q V E d X j A F h 4 m C q s f c d y x c 8 g 0 j 6 S s T r m / P f h H c 9 y a n v 9 r r y T 7 q 2 1 + T N F 0 + s L k 0 S n / F 9 L i b y r 1 Z j O 1 t P b L Q E 9 C y N Z 6 o H Z U A L L D 2 E T t n D I C 6 T g C U m 1 k E S j B c T e z 0 a i r P D w O 1 9 i L A 8 A 8 V p + a b k 9 5 Z Q e 1 x H z C C J E g a T d f D O L b Q r Z V q s 5 j 5 E s a Q h s Z / 9 O f 2 W A + g m s s C U z g U w h E V G 1 y 1 9 k z B F i 0 C G q F d f A q q B C U F x i O Y L x + y L s R q o D j p 8 q T 1 + E W 9 1 J C 8 1 R W h H i o R p z 3 u B a b s Q N I r 0 E J S 4 B 1 V k 6 6 / S r w U I n H N 1 i M w 0 J K e T G r w q K b Y a q 4 H 9 V F j Q 5 p d 0 j c F h d j / F X y J C G P 0 d g E k a L J v A n C H a h w T N s 0 m 9 U b X J e C I G w D x i 2 + h x N p e v 6 W u k P A S v + 2 q J / C I B L K n J n J F J s 5 Z D X 0 3 F i C o 3 a e L H k O 9 0 O b D B / M x 3 V R r M Z j a d t Q U k + U R 1 l p k o J W m H j n x E f K t d C S + O L Z u X + p + X w b E f x g 3 J L e b 2 6 + u w 8 x H X K v W G 1 W R 6 l q V 1 4 z g Y T 1 S U d 6 0 k E 1 e M O k 3 w q W g 7 + X 3 + v h 0 9 J x M 1 q g K G L N g M C W w U S x v N M d Z d B b N T J z n 0 T E l C x E P d A q d H 7 O R P U d x K R / 4 g b 0 O R h k Y z Q r 7 t s o g 2 p K 9 o + 4 U E 1 m w + U V o E n u J r Q 8 3 + A x s 8 r 2 8 2 5 i 6 A A A A A A E l F T k S u Q m C C < / I m a g e > < / F r a m e > < L a y e r s C o n t e n t > & l t ; ? x m l   v e r s i o n = " 1 . 0 "   e n c o d i n g = " u t f - 1 6 " ? & g t ; & l t ; S e r i a l i z e d L a y e r M a n a g e r   x m l n s : x s i = " h t t p : / / w w w . w 3 . o r g / 2 0 0 1 / X M L S c h e m a - i n s t a n c e "   x m l n s : x s d = " h t t p : / / w w w . w 3 . o r g / 2 0 0 1 / X M L S c h e m a "   P l a y F r o m I s N u l l = " t r u e "   P l a y F r o m T i c k s = " 0 "   P l a y T o I s N u l l = " t r u e "   P l a y T o T i c k s = " 0 "   D a t a S c a l e = " N a N "   D i m n S c a l e = " N a N "   x m l n s = " h t t p : / / m i c r o s o f t . d a t a . v i s u a l i z a t i o n . g e o 3 d / 1 . 0 " & g t ; & l t ; L a y e r D e f i n i t i o n s & g t ; & l t ; L a y e r D e f i n i t i o n   N a m e = " A r e a s "   G u i d = " 3 e 7 d 8 4 d d - 4 8 a 9 - 4 f 2 7 - b 8 7 0 - 9 f 7 1 9 5 3 c 5 d 9 e "   R e v = " 8 "   R e v G u i d = " 5 4 6 2 b 6 2 9 - 6 c 4 3 - 4 1 6 5 - a 7 8 f - d 6 c b 7 7 2 9 2 1 b 7 "   V i s i b l e = " t r u e "   I n s t O n l y = " f a l s e "   G e o D a t a G u i d = " 6 a 9 2 4 f 1 c - 2 8 a 3 - 4 8 6 0 - 9 e 1 c - 4 e 8 4 a d a 0 a 3 7 2 " & g t ; & l t ; G e o V i s   V i s i b l e = " t r u e "   L a y e r C o l o r S e t = " f a l s e "   R e g i o n S h a d i n g M o d e S e t = " f a l s e "   R e g i o n S h a d i n g M o d e = " G l o b a l "   V i s u a l T y p e = " P o i n t M a r k e r C h a r t "   N u l l s = " f a l s e "   Z e r o s = " t r u e "   N e g a t i v e s = " t r u e "   V i s u a l S h a p e = " I n v e r t e d P y r a m i d "   L a y e r S h a p e S e t = " f a l s e "   L a y e r S h a p e = " I n v e r t e d P y r a m i d "   H i d d e n M e a s u r e = " f a l s e " & g t ; & l t ; L o c k e d V i e w S c a l e s & g t ; & l t ; L o c k e d V i e w S c a l e & g t ; N a N & l t ; / L o c k e d V i e w S c a l e & g t ; & l t ; L o c k e d V i e w S c a l e & g t ; N a N & l t ; / L o c k e d V i e w S c a l e & g t ; & l t ; L o c k e d V i e w S c a l e & g t ; N a N & l t ; / L o c k e d V i e w S c a l e & g t ; & l t ; L o c k e d V i e w S c a l e & g t ; N a N & l t ; / L o c k e d V i e w S c a l e & g t ; & l t ; / L o c k e d V i e w S c a l e s & g t ; & l t ; L a y e r C o l o r & g t ; & l t ; R & g t ; 0 & l t ; / R & g t ; & l t ; G & g t ; 0 & l t ; / G & g t ; & l t ; B & g t ; 0 & l t ; / B & g t ; & l t ; A & g t ; 0 & l t ; / A & g t ; & l t ; / L a y e r C o l o r & g t ; & l t ; C o l o r I n d i c e s & g t ; & l t ; C o l o r I n d e x & g t ; 0 & l t ; / C o l o r I n d e x & g t ; & l t ; / C o l o r I n d i c e s & g t ; & l t ; G e o F i e l d W e l l D e f i n i t i o n   A c c u m u l a t e = " f a l s e "   D e c a y = " N o n e "   D e c a y T i m e I s N u l l = " t r u e "   D e c a y T i m e T i c k s = " 0 "   V M T i m e A c c u m u l a t e = " f a l s e "   V M T i m e P e r s i s t = " f a l s e "   U s e r N o t M a p B y = " t r u e "   S e l T i m e S t g = " N o n e "   C h o o s i n g G e o F i e l d s = " t r u e " & g t ; & l t ; G e o E n t i t y   N a m e = " G e o E n t i t y "   V i s i b l e = " f a l s e " & g t ; & l t ; G e o C o l u m n s & g t ; & l t ; G e o C o l u m n   N a m e = " W a s h i n g t o n "   V i s i b l e = " t r u e "   D a t a T y p e = " S t r i n g "   M o d e l Q u e r y N a m e = " ' R a n g e ' [ W a s h i n g t o n ] " & g t ; & l t ; T a b l e   M o d e l N a m e = " R a n g e "   N a m e I n S o u r c e = " R a n g e "   V i s i b l e = " t r u e "   L a s t R e f r e s h = " 0 0 0 1 - 0 1 - 0 1 T 0 0 : 0 0 : 0 0 "   / & g t ; & l t ; / G e o C o l u m n & g t ; & l t ; / G e o C o l u m n s & g t ; & l t ; A d m i n D i s t r i c t   N a m e = " W a s h i n g t o n "   V i s i b l e = " t r u e "   D a t a T y p e = " S t r i n g "   M o d e l Q u e r y N a m e = " ' R a n g e ' [ W a s h i n g t o n ] " & g t ; & l t ; T a b l e   M o d e l N a m e = " R a n g e "   N a m e I n S o u r c e = " R a n g e "   V i s i b l e = " t r u e "   L a s t R e f r e s h = " 0 0 0 1 - 0 1 - 0 1 T 0 0 : 0 0 : 0 0 "   / & g t ; & l t ; / A d m i n D i s t r i c t & g t ; & l t ; / G e o E n t i t y & g t ; & l t ; M e a s u r e s   / & g t ; & l t ; M e a s u r e A F s   / & g t ; & l t ; C o l o r A F & g t ; N o n e & l t ; / C o l o r A F & g t ; & l t ; C h o s e n F i e l d s   / & g t ; & l t ; C h u n k B y & g t ; N o n e & l t ; / C h u n k B y & g t ; & l t ; C h o s e n G e o M a p p i n g s & g t ; & l t ; G e o M a p p i n g T y p e & g t ; S t a t e & l t ; / G e o M a p p i n g T y p e & g t ; & l t ; / C h o s e n G e o M a p p i n g s & g t ; & l t ; / G e o F i e l d W e l l D e f i n i t i o n & g t ; & l t ; P r o p e r t i e s   / & g t ; & l t ; C h a r t V i s u a l i z a t i o n s   / & g t ; & l t ; O p a c i t y F a c t o r s & g t ; & l t ; O p a c i t y F a c t o r & g t ; 1 & l t ; / O p a c i t y F a c t o r & g t ; & l t ; O p a c i t y F a c t o r & g t ; 1 & l t ; / O p a c i t y F a c t o r & g t ; & l t ; O p a c i t y F a c t o r & g t ; 1 & l t ; / O p a c i t y F a c t o r & g t ; & l t ; O p a c i t y F a c t o r & g t ; 1 & l t ; / O p a c i t y F a c t o r & g t ; & l t ; / O p a c i t y F a c t o r s & g t ; & l t ; D a t a S c a l e s & g t ; & l t ; D a t a S c a l e & g t ; 1 & l t ; / D a t a S c a l e & g t ; & l t ; D a t a S c a l e & g t ; 1 & l t ; / D a t a S c a l e & g t ; & l t ; D a t a S c a l e & g t ; 1 & l t ; / D a t a S c a l e & g t ; & l t ; D a t a S c a l e & g t ; 1 & l t ; / D a t a S c a l e & g t ; & l t ; / D a t a S c a l e s & g t ; & l t ; D i m n S c a l e s & g t ; & l t ; D i m n S c a l e & g t ; 1 & l t ; / D i m n S c a l e & g t ; & l t ; D i m n S c a l e & g t ; 1 & l t ; / D i m n S c a l e & g t ; & l t ; D i m n S c a l e & g t ; 1 & l t ; / D i m n S c a l e & g t ; & l t ; D i m n S c a l e & g t ; 1 & l t ; / D i m n S c a l e & g t ; & l t ; / D i m n S c a l e s & g t ; & l t ; / G e o V i s & g t ; & l t ; / L a y e r D e f i n i t i o n & g t ; & l t ; / L a y e r D e f i n i t i o n s & g t ; & l t ; D e c o r a t o r s   / & g t ; & l t ; / S e r i a l i z e d L a y e r M a n a g e r & g t ; < / L a y e r s C o n t e n t > < / S c e n e > < / S c e n e s > < / T o u r > 
</file>

<file path=customXml/item3.xml>��< ? x m l   v e r s i o n = " 1 . 0 "   e n c o d i n g = " u t f - 1 6 " ? > < V i s u a l i z a t i o n   x m l n s : x s i = " h t t p : / / w w w . w 3 . o r g / 2 0 0 1 / X M L S c h e m a - i n s t a n c e "   x m l n s : x s d = " h t t p : / / w w w . w 3 . o r g / 2 0 0 1 / X M L S c h e m a "   x m l n s = " h t t p : / / m i c r o s o f t . d a t a . v i s u a l i z a t i o n . C l i e n t . E x c e l / 1 . 0 " > < T o u r s > < T o u r   N a m e = " T o u r   1 "   I d = " { F 9 F 5 8 C A 3 - E B 4 E - 4 6 A 6 - A 5 B 0 - C 1 8 5 6 D B 5 B D C A } "   T o u r I d = " e 2 6 0 1 2 e 5 - 0 e d b - 4 4 5 b - 9 5 1 9 - 1 4 b 5 e e 8 6 c 6 8 6 "   X m l V e r = " 1 "   M i n X m l V e r = " 1 " > < D e s c r i p t i o n > S o m e   d e s c r i p t i o n   f o r   t h e   t o u r   g o e s   h e r e < / D e s c r i p t i o n > < I m a g e > i V B O R w 0 K G g o A A A A N S U h E U g A A A N Q A A A B 1 C A Y A A A A 2 n s 9 T A A A A A X N S R 0 I A r s 4 c 6 Q A A A A R n Q U 1 B A A C x j w v 8 Y Q U A A A A J c E h Z c w A A B K E A A A S h A X x / 1 Y g A A G F j S U R B V H h e 7 b 1 J j 2 R Z l t 9 3 b J 7 d f I g p I 7 M 6 s 2 v q 6 m 5 R j S Z I U B C g J Q F B C 0 E r C t p z I S 4 I a s s d l 4 I E C N A H E A Q u u N N G k D 6 C I A g C B I h N d n d 1 V d e Q Q 2 S G R / h o 8 / g e / 7 9 z 3 3 V / / s L M 3 T w i s q o z w 4 / H C z N 7 w x 3 P / 0 x 3 e K X / 7 f 8 Z p P Y d o l 7 T b L Y 0 W 6 3 N t h W 8 V D J 7 3 D V r 1 c 0 a 1 d T v n e v 4 0 W N + m 1 V 0 f a H f p N N t m J X 1 + 2 0 p V S H O J 2 a 1 S k i 7 r g M i z 6 n S 5 3 p X Z S a P t b 5 P 5 i F f 6 l G 2 t a 2 X M 5 W 3 Z M 1 W O z x 4 B 5 H e n H T 1 n f Q G U + V b M z v q h H T P x v q u p O p l 5 Z + Y j Z T f I 7 X F r n V c L h e e R 7 V W 0 z P h o U S / L 1 X H 0 c K s 3 z L b U 9 k j K Q t b K N 9 Y p q r y r e h o q u 1 5 e j g L 9 e d i l t y d R P 6 v z 8 d W r T f s o F P 1 O r 2 8 D O m P V Z + J 8 v q o H / q O T / L z a 8 r r L 7 8 O / R H z 4 p 6 f P D U 7 V P t 4 W 6 m f z v U 5 n K V W S p Z e t m a j b k 2 1 4 Y W e o 6 7 7 q m N N / T h T f V e q I P 0 6 W 5 l 9 f W H 2 8 Y G u q 3 2 p L + e 5 f 6 F r t U r q a V T + y T / 9 l / 8 q Z P 3 d I A p O h S e L k j f i N o L Z 1 H Z 2 O S t 5 p V u q L B V f i t H p A D p 6 r c b q q M H f h e g 4 G p 1 0 q m Q o g i E 4 D 3 M B s L I + I f q Y j u K 8 X 1 d B a m L c x V y g 0 l + l k i V w C 1 G X C z E E T D N X f Z 7 0 d F J p 1 f V o Z G R l I b A q L 9 U Z o X I / g Z G q n R I J g 7 L K r l L p W Q 7 S I f 2 l 6 h r L z 0 G b 0 p b U H e a k f H z n H u j V k D 4 L b c 3 n L h T y q 4 j h 5 1 a r 1 7 3 v A M Q j 1 Z V + P V W a l I U 0 D 3 S e 7 3 r E 2 5 p + O B 2 Z t V X e j o 6 x Q A E g Y X 7 S A I w I m f m q J M G Q i E d W d j K t 2 Y n S P B B Q A A v d Q J 1 I g z Q R J L T 3 R J + v d R / 9 S 5 4 I 5 S / P A t C W a 6 U n v v z O A S p J A F L J V q o U F d t G M D m d D w C n A l 8 E F U x I g 3 L Q A J w n G Z i e T r k v 8 e w S C a W G h x E o E 9 q J d O l M 8 u M 3 B z c 7 s + m g Q 6 a 6 T l 3 q e n g 8 H g k A d Z V D F 2 4 h w A H T o C n o b A d z B h r y j / X g c F S J u I f 8 d i G e W 6 m w q 7 Q s i V v 2 N C O 5 c N B v h B J p x v p Q V + 5 D U y K 5 k y w / 7 o 0 g 4 + D 5 X a m k i s x n U w G q o b R L V / V q K o 0 T A Q Z g A R I 0 f Q Q U 4 E a T k A / n n + 4 F j U a Z u J 9 z A K a n 9 g M k + + 2 S d e u J 8 0 W 3 W f Z 0 O r o H c N G f A I h y r 1 V f t A 9 1 d W 2 l 9 E 4 E U i l R b w v K p t u c n / T 1 u 0 U 0 D I z q N b i D Y P T x X A D U v T A 2 z 9 H o N D 7 m D A y N l H F g 5 t K D + W 8 D 6 w 3 S f Z Q p E l 8 x 9 c 4 k 0 d A k d A r 5 D i T x 8 l i h D B B m x i q t W K P Z c g Z a L j C 5 b s + c T o Z g L u p D P S B O 0 9 k I E M 9 A B / U + F o N Q z 5 1 I 7 V K S K b r X T B 0 Q 5 A V T x h L B U C 6 5 x V y 0 E / l j Q s P E f O c Z j l g F r s G w 7 b e w B K r V m p j 5 u u C A F k 3 5 y W E w x 8 g P 7 f C 1 z M H j g d l X + o 4 G e S Y z 8 A e 6 B z A j f A A R 9 N V 5 a B / S e S R t V X M 1 W p K Z u 3 Z g A B o q y i c a C u 1 6 q T 5 c 6 h x 1 x q z + R C Y f x z N p S w B I N b m f v F I J + + + c h o q 0 M 8 O L k J w u X f W d y m N 3 0 8 m 0 Z 1 + N H U 0 Y C O m K B O S Z X a Q 6 z 8 G s p O G A 0 W + X a k o H 5 o M B 9 t S p l z C l z p N u z A u J R 0 f C 9 H T Y a D T U N Q R A K m b S w z l C 8 u J / o R j g M f L k W U w Y 6 h T N K p j f Z H 6 4 R N e B F K V s 1 H e 3 + o j B B G r M z 3 K 5 4 m X G / 8 T 3 o N z k Q d N H T U t V y B v g L F U W z 0 v 1 z Q s P i P t I C w G D o M F C o N y p 0 i P d 2 C Y 3 S C d X 8 u n w 5 / K E R q Y c l 2 J 6 2 n q k z 1 P V k + 8 A C D O Y u n J Q N u 6 n v Q A d w i e C j D z R X p V S I i s h m L i A F J M x + s X 4 n 7 Q d h F V A m e l T f D P 6 j G v 0 M + W h n X Z o 4 u 8 2 0 c h u n q h L Y Q A H E w 2 h w 5 n f r + V I L U J D 7 c J 8 k W C m y A 9 8 0 s j Y 4 9 j 3 m B m Y D 0 h 0 J D c d C g P A X H Q o H Q s w p i v 5 D P W + M 8 9 q t f Q j z R X u l Z i B + + h k h A P a C X C S D 5 0 M k b 6 D q 4 w f F A C Y 6 h w d z r U I Q q 6 R / y 4 E M G C e y P A 8 R 3 v G 8 t O m t F X W x B I E f t t G 4 p l v p E 3 Q K m g 3 w D X M h M Q m q i h h + i 8 p d B J t 8 N k j a Q m Z d J 8 e q U / 3 r z W k 9 1 t W V u p 8 I B D g e 9 E u X E L r A D 4 I 8 D f U M R W 1 V 7 s m U G V t S 5 9 8 r D R J H x B R R 5 6 n v r H u 5 I M v 7 / e o j + E B 7 i O P 7 z 3 R 0 I f t 1 P 5 A Z g D a g P a m A W C 0 y C i R a B D U N 5 2 x K z l z 5 V q S N G l w 0 o j J Y C 4 A r m j + Y R Z y D Q b n e H E h Q 6 t U l 6 S s i 5 G q N h m P b e E R N y U u g j G w 0 W E C 0 q b z Y C x n l C w T b i U t o h I t 5 Y W m w F 8 g L 8 x S g I z 2 x U R C Q 4 S U N 1 E s d a B 8 W 5 A 3 j P d G u + k 3 4 N u e p p 7 R 9 S N J / B 8 K D E + z K B 2 m Y E y f s q O 9 k P Y Q 2 r K q i q K l i k T d I Y D 5 V I D B X 4 L Z j 1 W 3 + D x E m W g z I p O U n W u Y c 5 Q T 4 X Y + k V Z a l / V b 3 q z K Q R q Y 6 / A J Y I p t D b C 5 H + 0 F I F / I f K S 9 S Z 8 g B j w j G f j 9 B x S g O e q m b j t j X 9 O Y N B Y M R Q d u Y o A i s 9 x F N G r x E e 8 w 5 Q m A Y G I 6 h M 7 B H H k u 6 Y c W h C K o f / w k 3 P v r U 3 q w Z e 1 u 3 x a S B C v s K F F P n R u Z a B u R J 8 w e T S 7 3 X 5 Q P U p d n k b y P l T / f 8 3 5 f k c o q 6 D Y / j r J u a h / a F 4 2 z 4 d I V c Q 2 N G g U D Q H J w h s t + r n 1 D Q M j 8 X F d k l i V v 9 B P 3 Y I 5 9 f h r a l 3 o B G t o Z M y 5 P n C P 6 i a U A w Q c M A w B m w L j f r T t o 8 d c A j K w / t 2 Q Q Q A D n x Z n Z z 7 8 x + y s d + L y / O Q m R Q z Q + R c W k B N h f 6 l 4 9 + v 0 m J B K B i V e j k o 8 / w G A w N n a 0 m 0 L Z f Z u I T n T w q W H z U q 9 I g K P I Z P g 5 S D Q C I z A K n b m J R 2 F E J D V l e q 5 O R K P g 9 5 y O 5 e D W W z a f z 2 w 8 G r x h 9 m w i 8 o F x N p F L U 8 q o T 5 g W s 7 R Q 5 C t C Q y a q 8 F 3 B k U g w L H f S p t S j S E h 9 f L u 7 q k A b A v 7 Y l n z W 8 G v k E w 4 m 6 R t 9 A C B + 9 l E w r e l L T D + 0 y U u Z x 5 5 f V n z q T b u i H b 1 8 O o + W o e 2 5 p a I b + J s v U z c / n 0 j b Y S 5 j n h I N R J g 9 0 r l P l D 7 3 / 0 T C 7 w c y N R G Y L p R 1 E j 7 x 9 L + r Q Y l d i U a l Q 1 0 j S O K 5 a a Z z q G g a d 5 O 0 j Y T U Q Z N h A t B h S P b b 7 o 9 E A 3 M b H Y 5 J x h H D y X R 4 n p B y R J J g 8 O g b E e 6 n z J 1 6 S c y A K S J z c L V y R u f 7 b S T / O v R 6 d p t / Z G 0 A 4 K g z v h f f b 6 2 7 7 B f 8 u b v y i 0 T 6 M D z 1 K z 4 C 4 2 L m I l T 8 e n Z + F y q L 2 d d K e K Z G a a g D 8 o D 1 u m R p Q v Q x V f + 1 N A i a h P 7 i O u c 4 u A 9 f l H P 4 S N y D D 0 d 5 V 4 m E 7 u X K j g d V L y u W D I E g B B Q C D 0 1 6 K M C g F e G p L 6 Q Z 0 V L 0 F f 1 N g A T g 5 o r 3 / S U 6 k B k T j R q j P m o Q H U W t Q 4 N H g j k g O i R q D x g Q K b S L 0 O Z 5 I j 5 R Q k J I M w D D O U w j / D o I s J G + p 6 3 f 2 O O Y R D 6 2 p B 5 q N l s 6 2 u p 0 x m V U 6 F 2 o U E b y p a 7 k S 9 n o + N t w w l i Y B 0 R 2 1 F C k F d s H Z n Q / L i O S I G + u x T r f h w B 0 C G 8 n S u d m e f g 5 V Z r 5 0 5 h w + M o I q Z + / D F q G 7 1 g L + L B o M c x h t C k A B x S Y a p f z i o 3 U S Q x q R 9 C 6 M N Q 9 t J s L I J 2 j L g h Z n g d g 1 I k g C / d x P X v 0 + 0 s 0 D h 1 + I e d z s p S T m z X M V x c y A T M 7 m A 7 B N I P p I R i C 8 x C N D r D o s 2 0 8 R i P n m Y j 8 8 F / Q c H Q k E h o N x W 8 O z B F 8 G M 9 b z x I t i t c g 8 k O 7 x Y 6 F q R r N p s q Z y A S c i 9 n 1 c K 4 c l I l n o / l R J N K B A S D K A h N s u O 2 K y C 9 R Q v E e w E A 9 y C M v h P I E a H m A Q V E k f 7 y P t s D M J n / q H c 2 s + 1 B F C K D P q P 8 b R G K 5 B N F C j E H h q 1 F m x p 6 Y c k R 5 S O M P H w V / C z 7 g H j S O X C i Z h C V 7 u l + 3 Z 7 2 V m 4 e A j i E V Q I g 1 g 6 D A n 8 K c x M + i X t x H 2 3 L A J 0 x L + t 6 a f D D l 4 1 7 q g 3 B M O V m s S t 6 Z t A Q M R X S H 6 U v w J o 3 B N Q B F x 9 P 4 q H z 3 M 9 R w M D 8 S i P v 4 z V E k p B a m B N f Q A B E M 9 C L p Y Y u T N v f B f F y P I / K Y K p g X A C K f R j 4 f m B z G C s 4 z U 2 Z k / h E T V 9 l K K v d S w m K q t B P 5 G / C X z 2 K 6 8 f x 1 + a k / l 6 7 K K H I g 6 i T n X f L P 5 l a v M 3 O j 5 H P k M I 1 o B x + 3 0 X M w H P d G o v 0 I S X M N R q S O s f z U B Z M p A j 7 W c V c q K Q E C B v R h X Y g h b z + v N O j n Y l q U I Q p B A I H G p y 8 B G / l z Y H l w D + e 5 j j b q N M t W S y d W r j Z c 6 y B I E L S U n / 4 Z q A 2 i b 0 Y e + F Y 8 h / A j I M L 3 r G j f T 6 L R i K r 9 Q K D 6 2 b P U n U a k 1 c t L H F 3 d I P 8 E I o D A e e 6 H 3 N e h Z b K O c r N P j Z 9 n c h o b x x Y p y H k 6 J 6 + l I B q d d L j H m U j n A B f M h + T E l O B Z J P 9 Q + e O r R X N z E 1 W q V Z 9 R g e 6 Y r 2 Z i j F B + w u S 1 p k x a d W q i O s n d C t y U f W R f P X 8 Y G 7 + A M p A / z I G m R v J i / j D 4 i Q Q G O D F 5 Z x g x D 5 K c 8 l J v J s R G p x w h A Q P y m 0 h i n A q V J 9 o H w U Z b 3 g d M E L N a G l U e S n 0 g O 5 b r N s I c + 9 m z 0 P f k H b U j / e 6 M r 3 6 h H A C f 6 / Q T A q s s 0 / p i s v a 2 o V 2 o m 0 c F 1 T 8 M b n 8 q 7 U d f x v a h r h y c o 8 7 f W w 1 F Z Z k A S e g V J k U 6 M V a B d B 5 L m i N 5 V p L m n K d x G X O A c S D G Q j z c r G s Q D V X k A c D C Q Y M D E h g L a R c Z C V A C U v o e J m A c C l D S s R C 3 u T m R g Z W O R Q u g C S n T N q Z j j h s + z n I 5 t 3 J N 3 7 0 C 4 X 4 H v b 5 T N / K E e Q A J 0 3 T 4 D X i 4 D w a i X J Q Z E I B h H 5 z U s 5 S f e k / F f e 1 m R W m G O W 6 R 6 W A c Z y g 9 S 1 0 I 9 d O + P B N D 1 9 v K T t q U z + U Y o N c z u x J J p s n a X o + V g H 7 l Z 5 x s I u 8 H H Q g + + p L f l B O + I M x O O S l L k X A L v j g e 2 j y p q x 8 I 2 w f h S / 3 1 4 d q X W R R E F p m + B L A Q j t w D L 3 y v o 3 y x o x n 3 8 c F a n a M x f v Y k g I t G n m W m I M x F W B 1 p R E P 7 1 B T d v 5 W x d Q A k z H q Y k o P x H 9 d s X N c N H I k 6 V O Z 5 k G D q z K 6 A 6 0 w p h g B Q d A j l 4 D d l / T q L Q k X m 3 k Q h a J D a d D I R w 1 f 9 N y Y h t / M c + d a V H g I C 6 Y m p h x Z G w 8 T r 4 J A 8 E Q K Y n P z m 4 D p M 2 K z J r B T n x y l Q s S g 8 y z 2 U E W F A H f h O f r Q H 9 Q H A P L a t / K F h s 2 N H o n 4 r C Z G 9 V k V C Q l p E Z i j 5 0 2 8 c L i w 4 s n S j J U A Z q B 9 l R D M h U P H x a B f 3 + 3 I E z q n z y T d f 2 K V M h p o k F B O W C d s 7 + H Q D / i 5 Z o L E h + t 1 d A q U H s L 5 z 6 6 H u S z T m Z 0 d p U M 0 Z q P I N i T Q / V Q P T y L 5 W S Q B 7 u i f T Q v 7 V p 4 e p A 5 F O o h H z R K P R a Z y n M / k 9 U B p M c 7 k i X X e x J k b N G 9 d + v w 4 6 A h P r I 4 E b Z k b i Y / a x l o u 0 Y V y E A m V 3 R i k Q o e 3 x a C R Q V a z d 6 T q w N h F 5 o a k Q E q T p 2 l u M A A j y T M 9 5 T B u o U 1 v 6 2 q h 2 W 2 J 4 B 9 K j 3 p Y O O B 0 M T 5 A 0 T M 0 5 h M W m O t y H Z r O p 1 7 V a r f t E W M p L f e j j a N b B 4 H F W B J q J 8 8 V s 8 V 2 P 1 E / 5 8 6 S F Z d J t J P b r 3 3 5 t n 5 + u V f a y 1 b t P r a W E c B c A M P W g 3 2 L f 4 0 e R F 4 P B L h x D c t 9 f w p l k Z P u v j 0 s e Q k U 1 0 3 i R k N 6 E W j / u q 2 H 0 H W n 3 a q i m 0 j 2 M M d B B S G x A k C e X x j p P W n Q a D e 3 M m l 1 3 k r m Z k F S u 5 / C X s M 9 5 F s b D 1 L z C g X 7 j K i B N o 9 b g v j y R X y w L s 7 H 3 + v s + X j S d C o n b S G l S T 8 A J k Q Y m W 7 4 d M F G 5 z i 0 I H B g 3 z t K A y D O a T J u I K k Z / h P r w m 3 t f i P G / O g v t + q 6 E t m B p C b 4 j U 7 E A K F E 6 2 h C h Q 5 t F g R G Z n 3 L k i e I 7 s P W F d B g w J + C B 8 J h I 4 1 9 c D G R 6 V 2 w m d J T E E L V 0 K D 8 s s R 8 + S u 1 5 P / V o 3 9 f n 0 m I D m Z + X q z C b R Q 3 D A k h M 9 u / 9 w C 6 N y 6 A d j E w 7 A h A a P m o p G A n b l w O f C y l X q Y S l C z A 2 J h w B A 6 R 5 N O c g 0 o L J X C J n 5 w E v k i o C h I g b 4 y T u 2 / C A C F 8 G b Y H 5 w U E e V 5 J b 6 Z E G 0 U D u D 2 W / e Q + M S R 1 c 8 u o c p h B m G T M q i M r x u 0 i c A Z y k y c E t 7 p h n t 1 I P f C H S j k 4 7 M x T m 8 2 k W B A n n M Z c Q A l s U 4 R t E P t S F O v D d / Z 7 s 2 t s Q d V s u 5 i 5 A 8 G / Q F N E / I n 3 q S P r k S f v k K Y K H Y 7 V a 2 W Q 6 t Z m E 0 H A 4 8 m M 8 H l u y n P p i z 1 o l c Y 1 / I B u 5 v B 5 Z u 7 y Q O T m X 0 F p 6 X 7 + W b z C 8 v N C 9 Y 1 v O B g L j S q 6 C G k j 6 6 X t v 8 u U J h / 8 H M u O i / 8 I 4 A s y E k 0 p H 0 A n / / m u B Q A y L 1 M N U T K R e G F A k W g h j w + Q Q H V g k J B S 8 R o c i 6 v G f 5 O O 6 d o j M S 8 S P 9 U l M M y r a 8 D A s a W C y Q D D v N z I J m d E c Q Q v T 4 6 P A S D B Q p O l 0 L A n e u P J 5 b i O 0 K 0 x O m a h / 1 I L 8 p n 6 e t v I b X J z b 3 v 6 B X 0 M g c W 8 E 5 q 7 E M 9 Q Z Q L o 2 v s e z m 2 g 2 m 6 k t S r 7 w E G G Y B z d d M 1 u k 0 k x 8 u 9 Y + i 8 X C x + 9 g f H 4 z x j a T 5 G q J I W g v t H F N n Y R A Y g U 1 f u k a s y J Z 2 6 u z g Q 9 V M I N / K Q Q P R 1 N L y 0 i j u s 2 T m p W S h S 1 m Y x s r v a P 9 z o c F K B o f 0 6 4 k x 5 P O B V Q w v 0 + U z L T W / / 8 l A G N 5 d G A A Q t R I b A D A 8 z A W w I w d m Q c Y j M r 4 F Y 6 r + 0 4 w T 4 7 p Y W L s d 5 4 l I l b k L c r h I N M F w E W Z f v U 6 5 B 2 d Y P L D Z A R g l C t S 9 C 8 w i z Y R j O 3 L R v T d A a X y U X / S 4 d q 1 x r s u 1 3 B w a b 0 9 Z f 4 O h M a n n N Q H k L o W K V b 8 H g Q g 0 C x o E C h q n Q i c C B 5 M Q 8 5 R Y 0 A D U P h k j R f t R K U p R m c v + J 4 e 1 N l Q s J U a i / Q Z 3 W M h 4 s X l w D q d l j R 3 W y 6 B z i q d y X h k X x + f 2 q P D v Q 8 L U B A M 9 N k h Q A q g o m 3 h M h i Z 9 v y 1 G P j X r 0 s u p W E E T A V A R 6 Q Q c 4 5 7 u B a b H s n L e M W h H H 6 U A 6 D Y R 8 P g P C E p c 3 1 E h B H A E W F E 2 + U J h 5 b 5 Y A Q k 0 E K Y M z D 5 L 4 6 D j 4 d T D H G N A A p l w E + I N J M J U x G 3 b g M U W o 2 B X 0 x X N D T p U G c 0 x j Y G H w 2 H 1 u l 2 N z L a X Y T 2 Y D C b + j L + h L b F / 4 C 8 3 d W W d 2 m r O M 6 W i G k D c N a u Z S 7 O z 1 x D L W T + L R a s H V v 5 9 b o q 1 2 g 0 x e z S 1 O p Y g M M R t V A E D g Q Q F l N p O z U G Y I u E t t 4 W Q K E 8 H J 6 G D t w E t C + B j L H M m v O p T O 4 P D V A Q Q O n U A 6 D Q F G g C h B k a B I D 8 5 q T k z A 3 R u B 8 f 6 F 6 B B A f 7 T 5 8 H Z g A A 9 D f M e T y Q v 7 E K 6 6 2 I 9 O 0 T W a j q I m D N E Y E A N h g B n E X C 1 K M P A Q k a A 4 l O x I / J n J 8 d h Q g d R G f R i Q A O R z w y 5 W B w E Z i J 0 d 0 C U U 5 A T x j 9 h s + W I 7 Q W a Z N e T B P J W 2 9 g R l 4 z 3 H 2 I 9 I j 8 E d x B q 9 K G U c u H m S h B W O X 9 G 2 a B r N c s W 1 n Z X I C Z z 4 P G Q f O 4 p l D h a w J O u 9 W 2 V q t 1 p X l Y N 1 U E T f z c R O R J I I J W x 9 T z c z o I L s Q h F Q i e Y N A a P m A W e l 4 I 0 G a M N c I r u A n w x A c J K I i 2 Z h n D s 3 7 q D E 7 j / P J V S f 5 K 6 p G j L 8 7 M 5 / s x 6 y C G g O n 8 P / 9 B C F g Q X k Z C x f E q t M Z z N b j 6 3 s e a N g 1 a A h T C y A C 4 S A Q q C F i g j W A + 0 u Y + n 8 G h T 8 K 8 k Q A U + W O y A R L y X y 6 X N p 2 M b Q 8 T r c B I 1 I 2 8 3 d z K z u U J w J E f e T F g G c u H B m A Z R 1 O M e x t F T Z K n K M 0 B w U r o X 0 j g V M s q S M r v t R 1 f y J c R c A j P 4 6 M Q V A F M J M V g M k C B 0 Z v S N t G 3 A T g M b P u M B p A p u g 0 0 d x G A Q r u 1 c l u 4 A S A E J q n S b l + c h 7 5 h 6 Q b C N w 8 o K A o / n l F V P 1 x A Q T T O Q T t 1 y Y N Z 4 u N A I 7 M / e q a L u o a J 9 P l Z y V e 4 Y k t j R w M + B k P x o x q 1 M G L P f W s x O S b U g c B Y r d + / k + k 8 G B r + Q P v 4 B E 1 9 9 2 k + k u h M o c k T H U 9 5 Y X 5 M w 1 S M y k C v M 5 7 M v j y j M a k T b Y y Z S M d D R R C Q n i + u k 5 n K p F E / J 2 a b T k b W 7 f V v A C R 8 8 j t o l e v f H A I K I H I f J k T U O O L z H I A h m G N l g a X h Z U 6 S l c z R m u 9 P y P W o a e I R C Z O M s q K d 7 y L a F N M 2 7 2 v m i X K x f w Y T j y N A 8 0 T 7 / v Y 0 p I O V w J j T X T 3 7 w Q O q 2 0 x d m d R k 5 O N X o Q k Y 4 6 A j Y F R m T v z N S z H 7 W C p o d i Y G q E q L V F y 7 w f 1 s a 9 a R c 8 U E z r I 6 u d O A A a 6 l J w c T T K + Y I j s X O y a e R + v U B V D y x U z K B y G Y F e D m U q E 3 G Y j G n G K H I o h x I 8 y j s p g 1 m D E 8 E P a X q A o o + A 1 5 x u Z a + C T P x C N k A I o 9 F p C 2 g G M 8 G o r J 4 + B u u D + C J 5 4 j n 2 i O U V d + Y 4 L h z x E 9 C z 5 M m N E R 2 y J / Q J S b r 5 t M 1 j y R L b 4 o l k G x P Y q E z + Y D 5 1 L a c U p X n q j D A p N C h G k b y x I J I G G e q j m v t B Y a i b Z B 6 L n f H W 6 9 o g 8 a U F B s Q 2 z k H z 9 O v a M A E t o C B 5 6 5 g L 8 9 T e 3 0 f G T j 0 9 9 a W U z W 3 z + U e V d 2 7 Q R D A S Y S I i 0 a H F u 6 L h 8 K j R b S v 2 5 2 s W L 8 k v 3 H t d R 9 C s L r M D / P I Y H p c D o Z 3 c h d n I e Z n R H V w W u B G V O t 3 + Q 3 + Z F / K s 2 w d g 1 A R O s 6 Z w g g e F E 9 D X Z H i q Y p 2 u b G t a s n y a + c g e L a 0 Q / p o 0 X C / c U D y n / f R m g b 6 o z J W i u v r C n G 3 q Q t 8 k Q 5 o d u S 5 h Y C R L + R h g F M C C i f W S 6 8 5 o G V E B 2 c z W V V o N m 3 q D I R P h K g o q z w B u n g A h T L 8 M E D K h I g e t T F 3 E n s c Z c g A w v b g h O P l P v F i 6 k N X v 9 W Y r F q e 0 c / s B 8 d 1 e z 5 g R j U + z 4 0 o U s 8 N f j J i N 1 t G Q 8 J 5 l A 4 u B 6 Y 1 n / z T O 4 a Q B n P U 2 c w g F r i / F o d 7 c 6 2 C i E K p t T C J T 9 I w B R E C r N h I 7 O x 4 c P A w B l j o w 3 i d 5 2 O D H 5 1 r A U I 1 b t E C C 6 j e C 1 + j 7 T p 3 P s g 2 g t m p R G q 6 d S 3 R W Z W / f s g B B v T y m h f C I 3 D k E b U / p F W c m x X 6 6 X V W 5 t N P w h T E 8 2 E f 4 u v i 0 + 1 q S k e A J U R b c P k y 1 Z y Y o 8 P + / b R U V M O O g 5 w y Q d i / + q L i Q 1 f / d K q / c + s 2 t i z R + 2 y / d E T a R L 8 j V z D Y g o w 3 g M Q i x E 1 w L O J O A 0 w 8 G H Q k G g n g F V K J A q t K s e c f c b p U M Z a W K f U l N Y q O 9 D J A 5 8 n + k a R Y J 5 M c W 4 H g Q D p s u D 9 8 O 9 b E X V X U f 1 z P h 1 b Q 6 a q d J V r F R 8 Q 1 k X M L q K f 2 3 y h 2 w i L I X 7 S J s i O N 0 w / d R o B n Y Y A d R u Y A d Q r 9 R E B K C K 6 + e G T S J v h + A E S 7 Y 7 R h A T 6 4 s s v 7 S 9 + / r n 9 4 s s L O x 0 s L F W P M t U F g j m r 0 g Y e + d v Q e t y G O b A p P M 2 z m w 7 8 C m Y 0 d 2 W 6 9 X R 4 X j q P S f d q 7 I b j G 8 9 w D / f y H N / j e W Z 2 D O c l d X p 4 n n N b i f L r f v w 2 g h + Y j 9 8 m w d C R w S G A E o c G m K 1 C 5 J J F i u x k R D A A X y m u i k X g I G T u S w g V D g a V 6 Z M i m C D a q F Z p e I D i N k J 5 k Q b + M x b N p p Z 9 0 F A F + t n T t U 1 k A n z + c m C L 0 a k 6 Q 7 p A Z t 5 a p l Z S l j m y 9 6 n t d Z r 2 p J f a p 1 L 7 b X z o Q s s i b T n g 5 d v 4 O R J j Y P / 2 h d l P n x A k C e e Y W z c Z T w X a q u 1 3 a y 7 F q y p L 0 F D B z 4 A J Y V L C / H k N h V C A W e l 0 l h V s L Y L u Q Z K c i F m Z Q I w W Q P L y T C Y / 3 p n w D W F i G J E h g / g b J i d v p D z f u T a a z F w g Y P Y h X N B I 1 A + w e 5 3 0 n Y F v f J d Y X + q J O c a 9 + b m W 9 y b y H 1 1 a Z 3 / P A X Y b A Z h t d z w A K k f 4 T B / 3 U 2 f s w S y x F 2 d M o g x j M e t S 1 a b r h i W l m g 8 K w y B / u F + y A w G r q K n o e C b U 0 t l x O X g k b + y s x f P 9 F p d X O K O J C N m y 1 3 l D D 0 + W N X s p y f 2 0 t 7 Z e b e 6 R s G j r R + D m i W d Z 3 g C D E W 7 P 5 3 + D C E q o M D O l g b m J N g B U 0 Y 1 A c 5 H G L k J h E 1 H / X 7 4 K w o E x H O q H K b d t J s J 0 v p b Z P b N 2 u y X A X D c q p t Z r l Y 9 B V 4 Q E g C L A w I b 9 1 J 9 Z K s / w a b L 7 3 4 q U z l I F X Z f X 1 l T + u 1 A M 4 b O S t 0 K d d O 6 6 1 A / k D O C h U L X M v n y k P / m k b v / g x 1 3 7 h 3 / U t 3 / 0 0 4 7 9 v U + q 7 q 9 g g h G 0 w A z B q c 7 w c U U w o a + j 0 i e z x 2 E I 9 m X A + c a / 8 p c I 6 D v S F 4 Z A + j o w s u c h 0 u A 6 E p 2 R e M p 2 P m W l 8 U 2 2 K T I m H Y w f x w r h O y U 2 K / K U X l P M 4 H s C q s z w M U C i T O Q b y 7 Y r e f 4 6 Y L a / f R 3 M O B q I 8 s N 4 s X 0 3 0 T I t 2 5 x I S y F D y o Q G Y g E n / q U H B 9 R + C D X q y X n S v 0 8 5 n b i f Q + n x W W 3 U b C n H L f V X u 3 D D d q K O D F s w A 8 W 3 L l D + 0 F 1 N / k E R H c J + E 4 A A o t 9 R / 2 g N T K D H e 0 x L S a 0 r D d V S Z 8 K A 2 2 x p l 6 T q f B i S z T 2 I N s F k A A R t 4 E f W G U x t g Y n z R K S P M T I G n N l o B k 3 n a 7 b K 0 i i S 5 I x V b W I g H H l W j j I + h T a 4 l S / o f Q 7 l D Z N z k C a g p 3 w A A E I Q w E B 5 / y c S p w A R h H C 5 U J 0 A E f 4 P W h f J j W a i 7 g g S w L C J y J e 3 V 4 R x q u x k j h B Q g J 5 t w N h k k r 0 d e M s G Q G N / C y w C y r i V K C j X O W h r j v h b + X L Q 1 8 y H Z N p T N I c p 1 y a w I r R 4 F E 1 J G J 2 + 5 J 4 H Q B U I x x y H f h P R s O x C S 8 c x n Z / G 3 B S Y i I R / g B S F Q W E q Q r Z o O D S H d 1 D W W f g D d B B g u 9 F x 4 m C S 5 3 4 2 Z m w 3 C I h U B a i F O n H l w M / f z r O U D X A i A J h G t N X c i 8 S c Q z E T z / I c 9 Q e M z K z w y F q m E b h 2 o 2 w Z A T J m l x D 5 Q j g w X x H i 2 R 8 + D j M M E A b U H Y B v A g s E 4 G h L d j X K v y Q h E v V B Q F E f 2 o N 0 + E 0 5 E T p o M V 8 0 m d 0 f Q K O b l K 5 / k i Q X 8 3 W g L N 7 A O u m H / g m h y 9 V c t + m 3 n q U o C A h 8 v E g k w X n K A d C Z r Y K 2 o u 1 J 7 j 1 T v s T f T Y K h N h G S u N t I g 3 R C m n L f l n s h G B C G I + o H g 0 E 4 5 G g 2 p C v L 5 V l n B c i Y T Y 4 P 5 w Q z q A M T Z c h A / h T p p 3 N l c Q A z q l u N s l V L S 4 H q 5 v b E M B k g x q e A 8 d y 8 y q 5 t J W c q p S P N 5 l J e 5 Y V J 3 G T V N W d k l R 2 N G / 2 7 P M F A L j R U T j R U X P Z C f Z l k S h C B 8 v g S c l 3 b l A b M S T 3 Q i P i M z C j f R G + A U W X F a q 2 q E r L Q f T u 1 R P V g E R q L j c / V P i z w d H B Q U D R u / u B c I U 3 e m F h K y g 4 q r q l p X H D S b 5 F 4 B C H I O c p E P R F 4 n C P J 9 0 r F O n 8 X y T e S z B H S G Q k F c y G V Y B A Y o 0 y D w v x 0 I o x 9 8 z F n E h x w G D I y E s / D c D A h 5 + g Q A I b 0 d o 2 X S d Z U z y F Y z 6 S 1 F h n T 2 E J m y V K w k o 1 f S Z c e H C k y K O n G N 1 v s S g x O A 9 g m Z d F z + Q 3 7 I Q c W 9 + h v q U o x G y M S 1 x g o R T h 4 B E 6 A j h G 4 m A S / o 2 b Z R C z E L A k E V V W 4 m t R 8 5 o K 3 J 2 3 B J w c Y Q 0 v Q 1 n z n k x f L 4 V O q P I x 1 z 1 W s Y 2 n L i f r v X N d T X e I 8 g 9 e 7 M i Z m H 3 P 7 l u u V n m c 6 l d p D z 9 c K z y N g W M 6 D M K B + P h i v e 7 Z U 8 e 0 J h / 2 7 T L D K K H v r Y S Q a D O 1 B E O J v X o U x H l 6 P U x N D m x r S B 0 a z T s b f i M + C S 6 R 2 3 j + i 0 f P S D o o M e M V E m B + c 4 1 6 l z Q L R q j S j k R / X d H 4 l e 6 + x X l s 5 l 3 Y k Q L y N e Y t E W c f S g C O V u 6 R 8 r s q S o + l i b f / m / / r K / u v / + f + z f / 6 / / n v 7 + d f i 2 h x R J w Q C 5 m E u O H e D t n K F 8 m f Y Y M 3 a s Z q 4 p 0 7 b 6 3 t s C 6 S K f l 5 p F d q a T 9 r d 2 1 + H z m E u N p Q / s 4 f w I d m X D z N 7 1 3 b I E 9 u z V V m R u 1 C H k x d p 0 L / 5 g z K p a P i F R C C j p f A W 2 X 2 / y R k M M 0 v g i I r K t Z E + M W t 6 6 s A f 7 K U + 4 d L 9 J z i F T 3 U m k n 6 l B p 6 o H 0 g D q Y z 0 R r u R L m u l c N T z 9 v g V u f R V Y l k H k i z M z R i T r w C G s r y a 3 Z a 1 9 9 o 2 n Y 9 s y f w a 5 e c M e E + i e m g m s t y T h g E Q m 4 i y X 0 6 W 9 j d f D + 3 n L 4 Z 2 M V 7 6 s 0 W i e P c h g g l L l R 0 Q Y g 4 S w K B + Z a E g B W C U B 8 B w P r Y z B 9 / z R 0 b 4 M m h K L A A K W N T e t 1 G Y A h a O d b K W C b z w 9 V g O b v K k L E o v T D U T i T 9 q a r t D a X S 0 M k I F i p c f K E e M m / z 6 J O x 9 H s O h t O u h A P J n H 8 n v Y c w D C V n o M M 7 1 B I C 6 W p W 3 Y L j j q n u q M L v S 7 O h 7 R d L N 7 X z S R d L x X R r R C S 2 E B C 5 Q 7 K x r k i / V a F q n 3 7 P Z e i y X Q Z y J 6 U M + S m I j t 2 8 g / D N c h b K Y g i z e y C Y j N u v / 9 H H b n h 8 0 7 b B X E 9 B 1 5 4 5 5 b C P a F Q W A B q 6 R f y 7 z s L v R J q m z A 6 l c w r t b E 3 n / M p K D R h 3 D p F g m E a 9 W K 5 9 x z t S j 0 f D S h p e X v m S F v i u 5 r Z g j / S R t 7 y P K r P 5 G a N Z 0 7 1 L t i I B 4 G N j d Q P g y f / g o L D S 8 m q + l R s N x r 0 i S 3 k W A b + 5 a g z e 8 s 0 R A 7 S / z g 4 Y m G o b 9 j Y + D Q x 1 M P B 2 F v o N Y O s G y g v y y d j q a 4 A g 8 j e k I 4 7 G y t t 3 a U z J K i E R J l / Q o + G 0 i E 0 B D e g x t f J t E R 0 O 9 k E P X b l T k o z X V L m 8 v i 6 k D L x L x A V G 1 Q 5 F 4 d Q / b o n V 7 8 v b v S Q D 1 5 8 d h r 8 N 9 m e X M 1 c c n j u u 2 w h H 8 Q I D F b 1 / x K 1 s x v i 5 I C s o m s o F n 6 d y O + m w B k C U u I m i D L 1 0 k n q F O D x p q A / l 4 i v w k G O y q 7 W h I G H 9 X U s u u 1 V m 4 A K 8 F R H D D c E d H 5 g g r e l 3 4 c Y A V P k W 6 3 c P H A A Z M F A l T E Z s d s 9 H H P 3 W O 5 e m s O J 3 N x / J D Z I p l 4 V / 3 y A E M h 9 K 7 0 l 5 5 o v d 1 n 2 u L C K 4 t 1 G / X 7 E 8 + 6 d l n 0 l T v A i b q u F Y 9 i J B W r u X E D W I 9 V 1 i e v i s F w K B t l r I h e 5 W p T Q T I w Y h t w R a 2 l N B B 8 H A E A N F m M p s 7 X Q c t i x o 5 F 6 c c 0 U w + U 1 9 f 5 l I 7 + S D M J j B B B K j q R D G z 3 w + U I w I Q T W k W H N p c W w Z E i G A + 9 o D Y Z F J A 9 A s R I C J u P i V F 3 w E D 4 1 H 4 Z p 5 m x u A M y h O 0 c B A L L L 5 Z v w A T f L j r z G F 6 5 u 6 x 4 J F 7 8 2 B n w x J m S b N I D 2 2 1 h G M j s K C Y H 2 Y h C I 9 E 7 0 v k I n X J + 0 Z d 3 4 G u k o n 5 6 s B X I / 9 E R Y M p Y b 5 r a X W T Y G w u w f y R o n b B T A N s b E r D e 4 i p r 7 + P m C X 0 A g x T i V m B 3 a 4 z k 6 W i 6 t b U P t K o 7 Y 4 D i O X 8 4 U V y r O X a X A B 8 1 1 a 9 I u F X 8 7 w A 6 i 6 E x U C T P l C O a O J u d W a d 6 t x m k k 6 z h S Q f T E F L Z e 1 P N 9 P G a J N t o M L R h u n h C e a x E V Y l + k Y U E O a F G O 8 C O K T v y 9 9 1 j p F / z E E 0 E B v V x y 6 H 6 S F C 7 B y k l S d e z M Y L r y H 8 A y f K D K i 4 l 4 N B F W y 7 7 L K T N B S 3 U S 6 m 8 7 w r k T y C w 3 1 P g i x k p / p 5 p F P 5 I 8 l 9 W 7 s I 9 i 3 E M n 6 2 C 8 P s H Q 0 H N h 4 O Z Y a N f L s 0 6 o c G q U r y + a p g 9 p z I D u Y 5 1 h s t + Z U t m W w N t X E w 4 + 5 F u p 0 Z G y x 2 r M s + 5 y U F e X D f R g + A K h D N x v 7 m X 1 8 k 9 q v j u b 0 8 H b j T y j t e U 3 d 6 x M x i B q J 3 M P + 2 M D G d A h M x K E u g C o 3 l 8 9 H 0 L D 4 E i o L g B 9 K a k D M h X v Y s Y I y L q J H f l z E j B I D Y 8 J K B Y O 4 r 5 g v T Y C q x k t Z X E B e J U / E Z q s G R A Q j J y h j S p s f u Q y T J d m W X 0 q K y Q J W n z i h P N L R H R P k E 2 D v k A z g w 0 R g T Q r u 0 O j r a Y a c j A j L M u P f 9 K A C S Q B W W 2 K v u t I P S x 7 r A K m C W Q 3 7 Y Y m e i v C o + + 1 1 4 E I N O 2 4 F 4 7 I E K l J Q a 9 u y g Z Z 8 9 6 c o p b d t o M r W z s 3 M 7 H S G p A j 9 g F t B x 2 3 g D B l q K e c 7 E Y C M x F 2 s F y 7 O S 9 f V E R 8 e Z T L t g W u h e G E D 3 + s A x D C d C o z W F I l 5 R 6 X l m 1 / z Y 0 m t I U c x E G G s j 5 Q s L m D B h h X b S R i s S j H k b g t e Y Z Q G Q S q r v k Y R C S w C N o W b A f z U L Z E e C k X k Y 3 + Z q y T 1 H B p r b t A 6 X m H 1 C + B z N z 7 Q g h N O 9 i O Q l 9 c g v B D T u B h Q W y 5 a u + b A J x o b B f B + C Z t 3 2 + / t W Z 6 u p p c z A 3 c x p J z Q N b w + v K Z 2 V v q c t d U o j s a U 6 Z y h T k o 4 q H i H y F A 6 W a L B K l 2 2 4 M P n u 4 g n u x Y 8 I G 6 V s I S 6 R E I c P F H N S F M / d R h u u R 0 u o o q p 1 1 H D s O M b x r t o O H 2 d X 3 2 U T A S p m f C C Y i u / h 3 Y m 8 / H p I g o e y 3 G X y q d t c G z 4 A q k C 0 I 1 o D P 4 V O 8 S k m O l q y 1 5 j u 0 y o I / + A o 6 9 g i w J r V V A C V L z a b 2 0 S i c i p t t 1 6 N r G 1 D W 0 w H P v b h x 0 j f 8 R e y A 9 + B t U G 8 B e L l 5 d o H h R n D v Y 2 Q p r 4 v t z s w W 4 g K Y m + i n U i P W / n E 3 2 E j d n g 4 z z t 8 p 2 6 c j 2 N d H J z X w S A 2 w w m Y t K 6 F S J v 7 S O 9 t T K 2 M 0 E C s i d r V d y k S f U c / O p B 0 8 P s + J N f S 1 u p r q l q r N h z c t 5 W F p f p u s T y M Q 7 1 J r L H 5 j z 8 J i w g j 8 c K A 4 1 e X 9 q j X t q o c H M Y 2 w u b z 0 j j 6 z s r a r h 6 Q p 6 V z a n y d c 3 7 S Z y q t w e b z F T k Q N Z w I m X J V o X S z Z R a 6 I / b d U C B c L l b W k N h f p V X 3 t b b x B h E w B i j x K / A v S C t u a X Z F E R z F v L m N P C N Y Y i Z 8 B y T e F v r B 9 Y y 4 R M S R K h E P u c G 0 3 A d Q N 4 w z 7 U p h 5 9 q m j x P d l 1 g 2 w 5 Q g / F R Z 7 j 6 m e B + i / X 2 8 T 9 8 5 J p O h + 3 G 3 7 c j E M 9 u v f q A E U z C F B b P v J p U s l e 0 2 l 5 q Y T 6 U 5 d P B u o N i I y V J a a D q V d t F 5 3 b N E o o n B 2 c y x 1 e 1 Y f 7 9 n 3 b 2 2 N d o N A b U q b S c / Q J K 8 J G a N P k E 4 C O e G j R 4 5 e m 0 5 5 d K O b G J J k c h P G L 0 C H J q R 3 1 A w F Z k w W 7 b 5 b C Y m G P t e f T e I R O I B q O L B b y r i 3 / U D D Y a Y 5 g J R l R i G x 7 X h 0 H 0 O J G n y N 8 A E k R b n s r K 9 L R F h u y 8 B J t 4 Z z I s Z m L 0 A x f b a l a g P l o n c N o + t q G c o T H Z 1 M / H M g 4 Y q E G q b F 1 y z d J w G o i O 8 g f S f + N M a z D G r I u J 1 r 0 e W G P k Q / w k 8 d D 6 O a U u a C j C 8 w W S R P E E R v M I B o 8 L I W w j N 8 / r s 0 h q d Q w 8 c 4 M d F 7 U m 4 m z L T + Y 2 y 8 p 9 O l L z M T H E C Z a c M R M m u i L y j h v q 2 x W n E w q a 6 q X A U J Z j M t F 3 0 I 7 M Q t Y 6 F h E G v t + f j R r s S w o X 1 W Q x J + K p j + T U s r 2 C L 6 x j w u T e p v Z a y a 9 l q 7 E Z b F o n 2 f g D U T S L y 9 m c y 9 w h P Q 4 w T s X C u p 8 4 g d C 0 L J I S A t 1 B k 4 p 2 I l u f A 5 0 A M A p I N z 4 7 c 7 J t b v b X n w Q l f j J d d i x u W E C L G L K 2 X E 4 E r l d 1 f u Z r C c + O V N J 6 f j m 8 R U N H X 8 J 1 q 5 V y s K w E w A M c F D 3 + 6 h f u I 4 p V V A f f / E E 4 6 H y N 4 D K o i m H j p 2 6 7 k 1 c u A z I J N 3 q + F E P L V v W p f g g e A 7 V 4 R T d 1 P X U b j S + v 1 9 7 O T O S J T 8 p R W f w B U g Z D 0 f / 8 P r v f 3 x q Q a S O J 1 1 B l E 6 3 Y G y 3 2 I H l A + T g U p C o M R s t / b 6 z r z c R t M A V E U N 0 n 0 y X 2 M t y C h 3 V Q R W G B i 3 s r R b M r U b E o S R P J Z 7 b q x k N d 2 C g D w b / r C A T B c o 8 g M w m c k E O L z 4 3 S w S S d j Y Z W K w K L S l V P 5 j P W q l W r X p m 1 I T E f u 9 9 X 5 j E h 3 N p l a p 5 d J t 3 t S B A 8 A 8 9 k o O h A 8 j J V 9 c i R Q q U 8 L W W 4 m y i k h N J 4 N r R 1 f 7 + M d E Q 7 q z O y U 2 V x m + Q O g b h J h 1 n / 4 a e p h c 7 W T m w z M y O 4 K Y M 1 3 c L D v J D q H K B s z z n O 0 E C e c X 1 z a 0 8 e H 2 Z n 7 E a D i x W k E N X z f c P J B Q 6 E N t 2 g o / C 8 0 W w j h M 7 a V y K w M Y z L B l B U I 9 B m 0 i 8 7 p N x t v n o z l u 0 n b M j M E z X n F q 0 h v j l v y 3 E S J N O z o c m S 9 z v 7 1 3 M d 3 0 K p M T G a W C v t l 8 N Y S + p g B b Q b c t 1 L s D r X Z Y s k O W L y A r 6 n q r A X M q c 2 X M 2 8 P J j E 3 J b Q e A F U g Z i r 8 f Q G K w V N s 8 B d n Z n v V k m z 5 1 D v h W y U 0 B w G A j B N h 5 v O L g b W F 5 G Y r p 2 H u S Q Q m J u O h z J U D D 4 I 4 k 8 D c V x w f C A E y W 4 Z d V D v i M l 5 c d h + K A R L a D i F + R e Q H o C D y v Y u 4 H 8 m / Y A n 7 x J m 1 y l w l j z b q Y t S s 3 A c V 6 n G D s n u 8 b u p P z D 5 O Y T a P 9 J v o n 5 e V k / G T w 4 M y 2 c n s 3 E x l G Y z O J Z g a E i Q 1 L x c v Z c h r 1 n f A + / e P a B b 2 K 4 8 z E X B i 9 8 R T e 5 3 f A Z g g z D A Y T x / 0 5 X w h U y q V 9 M s Y G 7 M F R o B p 7 0 N o E U Q 8 W m f N L F W e j 0 e O G A Y 4 k Q g / n 6 Q + m A y g I c L H m / I s n s P M x N y 8 A S a I 3 7 Q p 9 6 M h i x T P U 3 c O N K g + S w 2 Z j T I V C Q g 4 E A F T / r 7 8 w X n S i Q e / i f C R V h Z N b a k c J Q E l 0 W 9 W 2 Z c B D c 9 i G f g Y X P Z b H 5 5 X X Z 8 M f m M 1 M K N E d W D 6 0 9 7 + o f z S P Q d W 0 U x 9 A F S O Z M V 4 y B x C 2 u L U E l G j j e m j b 5 3 o m 6 y T F z L + L 0 d z 4 U A S U H / w N u V h N j p j P 0 U 6 H y / t 3 3 4 + s L / Q c X z J r j 3 X h J n W l R 9 C O H 6 5 W v i c x E T p r + Y h 1 M + E U 8 D m 7 6 6 t z O 2 g u V K O K w c M f s e X 5 y H v P D n g s 5 D 0 T g S n U T 9 n 8 O z g + c j 0 a J 8 I F u 7 D D N M z D D v I 9 t S P 8 P s K m N w T 0 + S y p 5 F 9 j w c X u Y 6 g Q v M j l w S Q l c C C M T B S B a c 6 v d L 1 J C 6 n z / L 1 5 / K k c 3 U 5 0 b 7 p q X y 7 b c S j D 5 Q R f c e m j 5 F g 3 L U 6 G n D 9 T h B F b 9 D 5 y m 8 + W X k 4 v M 2 6 d P h C B 1 8 p 4 y b 6 z a u x / f f / + y / t f / g / / t b + 7 1 + e X W m X S I C K 9 8 4 y 4 X Q 6 H 8 v 8 m b h p l 8 y D n 7 R c p T Z Y V M V s P a v K 1 y L A w K A o c / R Y u c y c O G + H S C o P A u h e 5 P f r Q Y q W T 4 s 2 j 8 y M Q M u Z o w g T / v f 6 8 J V 7 u U 5 a 3 l 4 6 e C 6 e y 9 9 D m v F 8 j j D 7 / L 2 / O s / + g b 5 c R s A u N N l N U r o k z R K Q 2 / Z A L 2 T 1 Y R N O K k E J C G Y m t N q W 5 K I D 3 j B j v i 2 K z J A u j K X n T S J j f i E w w r Y d Y T H R / v K r g R + v 0 V A b m I M 1 U 8 w 6 k D H n 7 0 N q d F r W a n R 8 g W K n 0 7 F u t y 0 p X B V w x d V 6 n j Q x d d n v n H m N + S Q p U 3 4 m y U 7 E Q y w h i S C I x y 1 c 6 D P n 1 f i E 3 G 8 l 0 o j H D k Q b P l J b s u 0 Z U U B m V e A z 3 w W q u 2 j H 7 L / / R F v x f i i 3 M P S d C Z V I a N 5 s u O u A I J 2 B y f V X X w 3 t x f l M t v 9 t v X M L q Q w 1 O S M r e d H M / 4 v L D + A t I l K b t F S / X b X / 9 K e H 9 p / 8 + M C e 7 7 c 2 9 n 0 c 0 0 H K u k N d k w + Q 3 U m a M B f A A c i 0 A g K F Z e p I c + Y 2 v j l 7 5 J 7 E 8 8 y + 4 H P H t M L U K d 5 1 f B / 7 8 m 5 y j a / 6 U S 9 / G b U 6 7 8 X Z w o 6 l s n j 5 G + / r w o c d T 6 Y + 4 8 Q X M k 5 G t p x w L a 9 e b 9 J D l C 8 j m J U B X U b V I c A B H k o C F n P u P G x 7 B 1 3 K b v i v / s f / 1 + b y 4 m H u / + 6 / + J F 9 c v h 2 0 T n e W T S X y B w s V z L B 2 m L q 2 z m Q Q d 0 5 g y 4 i A I E g u J P o e X w j i p i 7 H f N q P B r Y u t K z 4 2 H Z G Q 6 w 0 U b v T D j / O P z 3 S I s X W s P E + Z d L v w t R P z Q e I F 3 O 5 z 7 x F X + x R j R R G n y 1 k D C U 2 p J 4 t a 6 0 u G 8 P 7 U + W b D w c W a J r 7 V 5 Y / V u s x w Z Z 9 2 E S / I f U A k h o B C J b C O q K T u 5 q 7 h F I G M / W O t R B 6 q G d m H o b q R O J y H W l q Q 7 a d 6 f D L A M 2 U O H Y O V 9 u Q 1 A A r A I x U E t b M F P k b S K L W w m T 7 2 2 U z T 3 z B z Q c A J E Z I 7 z J h B n 8 F 2 c n d n 7 6 W s A Y + H 3 t b s 8 O j h 7 Z 0 a N H t t f r W V s g 2 e s f 2 O H h k R 0 d 7 v v Y U l j I G B Y z 9 g / 2 L a n W 7 e x i K q D L / / R U r u k B U B n x w m o Y 5 1 z O N 5 E 0 v n v k C K 4 q 8 C e n f P R d o M s z G i H U P / t s z / 7 8 s 7 7 9 6 F l H / t e O t u I G Y j n 6 + Z T B w 7 L v w / C t E X U r u C c e C t Y / z C H e i I + v s c l v 2 0 a 0 z 1 Z y C 0 6 J E 2 b b k T B V O T w w k a M r w L i 2 W f l 4 W 9 h v Y u I m 2 u D y 3 I a D C z f Z e B K N 0 j 8 4 s s N H T / R 5 6 N s G M O d x E 9 E G x Z A 4 x I B 2 Z 6 8 n H 7 R u c 0 m b o i X 6 Y P K J M G U + O U j t p 0 8 F E I E E Q L G x z 2 N Z G L 7 E o t D m g M m j Q v p O o I A l 8 X n C / O K o y T H Z 0 C d 3 E t E 0 I o y s k 2 o 3 O 9 a p y N g n r A u R 3 l u k u Z W w E m F u x l p y 6 T J l q d v d c 0 a + D 6 H Z c e 6 R J b f O Q J j r I K K 3 Q 1 1 c w 8 j s I 6 j C T H o H l p 7 D C m B C s s 8 R T M O r v e P K X l b 8 U v Y 3 l q + 8 B y J 7 X s o 3 H 8 + s 0 2 5 Z v c W + F e H a + 8 / t O 0 Y 0 B L u W x s m S g I P R c x o m p d c 2 t B B B C q Q 3 f k U R T B D m V 1 0 i / T Y w 0 S k A s y B 0 / T e 7 z h L K R U t O d M y Z O O v j U x z c F O 5 9 r 5 R L M 2 j d L F R 9 D + J u y s 7 r e S j / r Y R Z W t C M 2 w i t w N x B d j b C 7 0 E T A T J y Z D M X g i x 7 e / s + C d h 3 N n L N A 5 N / O + x N v z Z Z U d C o y 7 y f C + z B P I Y + e E B h y j z L t l a O 0 b M 6 0 R / 5 m 6 6 d b g H F f Q n N A 8 P x H l k G S / n M 4 g h X B D M j 4 b m X s D S r T o f 6 v R S o 1 g 4 s 3 Q S w 3 g f B B M w O I E i Q 4 w S A 7 q / t u S t U v Y G Y K e F R Q b X f r U S e s R 6 U I x 4 b y D U N W k d + j G 8 H 1 u 3 6 J 8 C J m u h 3 T Q Q q e p 2 6 D 7 M Q p I j 0 w Q M K p m U z D 8 y T y K Y I T 8 6 H l U 5 3 k / O C / g M M t z 2 B x n l x C Z B K f i / M h 7 m Z J 9 K J W h P t R z n Y m 4 J J u m g r N z 8 J P 9 6 f 1 9 8 k C s t B m i L K B O A 9 C K G T m F T 3 I a r C T B M m n D J l a y f C 3 M Q P I f r H d + q 4 g Z i A u 8 m n + X 0 R J c E S q a m T m F 3 v f a K y f 9 C A g p k P 2 m F m + Q 1 S 2 7 A 3 u Z t Z B c L H Y g k A r B b Z j Z k x j F l 9 c R q Y c R v 5 w K z 8 M t 7 j y / u E e G d S 0 d m H Z x g L A u Q I 3 m B e B E Z l V H + s 9 H n V j T P e L X n d R u C E 6 J 3 P o K n I D 1 E e T B T l r R W / P g m z I v q 8 w 8 V 3 p 7 w / 7 c z 3 + e k + / q l D b b m e h R n h 7 J B 7 Z U p J Q 3 m y 8 c T v m W h D D h Y / r p O F z a e S R B I K H 7 y G A l R v 9 D 8 n a J k N j I H T f S p T 7 Z U 0 D a + / p F F h f E D J m / p u m 9 / G f f 5 C M t 2 3 S T t B m J 3 4 c 3 m g c R t O P u Y f o O I l 0 8 6 E g F 5 A c A n P 9 x 0 I w P / m p G S / e i W N N w 0 F 4 H / W B j G 1 C a 3 I l t P M o e M t F O + b E O Q U 3 4 m M 8 w d 1 V r 1 o Y / g z 7 5 8 S j E B j 5 n f T / X 0 R Y O c F 2 i / k K 4 4 X Z Q m 8 j k 2 n M 9 W L R S w f M A G G O A H 2 B t F n H P g s B a K T n 2 d T c W C O O I s B I j 1 W 9 / I Z D / 2 7 Q e w M t A l I d x G B E I I l b H b p 0 f i M + X y a E u m 5 y a T P L c A i a s i B u V 9 X q T 7 t S Q h I O 7 s P p f M A + U B 1 + v T I 7 K n y Y X B 4 v e V N g m 9 L + I b H Y k S E T r F d r k j F a U g 4 f U z 5 9 B m 1 H R r q a n n 8 7 4 H o a 7 b C f h W G r 7 w f e O c x 7 T l b l q 1 c r d o s m T 9 o K L T G R g a n 3 z a c h x m Y M I q G g c H x c S L x H i c 0 E C B D i r E P u T P P e + I B i g O w Y v D k S q p T B s L e f I 9 L E M g z O w h w + E a U A r u U k D 3 r y C / T 4 a / k w e z i G R F 1 i v M W c f T f t z Y g N d q G f e H z g u g N U j 1 8 3 V Y O z 1 4 e 2 d u 7 b D j 5 v o n 2 Y 8 O X K N T w t 5 1 v d L T V X l y f V 9 q + k Q 5 d I G K 7 q X B A u z r j 3 w d y k y / w 0 0 3 y 3 t c F z K l c c / B + o F / J z z i R u U d D 5 g l G j 5 N X a X x W r b o 2 2 Z T + t 0 E A i + h Z t g R k q b K O B S R e s 8 L L w e o q L 2 U u I f k p F w Q H b N D E B A D e R p P e R p i y b C 2 Q F 0 I b i X w B e g 5 0 v 8 + A B A E h h I 1 P v w J E S C V I b V m T 0 O H F E o 9 6 A D 4 0 p 4 g x h 3 A 4 q F R 2 Q P U h A I v 1 P t j s N 4 i + c 3 N K 9 a c J c h 3 b V W N 2 6 y X f 3 n e b l K X R Y + R w 2 4 u / v j W i R y m 3 G I B g A 9 g C P L w I D o D L M n G w 3 + T P G z + c Y O D 3 b V 3 R D k w 6 Z m Y 3 Q Z F b y T m T C v g v p 6 t B 3 d 8 h w R u U G / 8 V A e M K c p V a O t e x 4 B 2 8 q T V a D C i L Z V r N C K h r i s A K c H q z o b 9 v R M R u P F n a Y h F e W x L s d O Z o B a Z 0 q Q 9 w s o 5 F U j 3 f R y L l T K 8 C 0 W o 0 / l b t 9 2 0 T e e q I 4 2 k s w S g B J P 3 2 t y n m B Q H 8 W e B R f B 3 C 5 2 t E b o 7 w w f A 5 3 x B A O x L t Q f A D r R 2 X y W w l 6 u B j V e E n V J E D y u 5 D 9 0 H 6 7 n c G A r D x o A i 8 p q q l V O q q d D r T w R a x S p Q x 4 1 J V W r x R 9 u 9 Q r 9 t 6 m H r E l l s / O l r Y 4 4 6 Q J Q Y K g 5 k 0 i Z p T / + h A N q T k v a + 8 z D g 0 V h g T I R K W S i b x 2 h l e Q o Z m S i S M 4 r K P l r + A W X e H p O 5 N w + G l z 7 B m M 5 T 3 Q h Q e f k D C s p A R R l D 9 U o E n l Y m F I G E K z 8 v L x B c c 9 s p D e / r s m T 8 K I a k R Q I C h G O 6 / l a J A Q l D r k 9 A / Z p O 3 J u k g u D Y 1 E M / h 3 2 U b 1 z B L g j e h M K h 7 l w m I U G B / P i w F D 2 4 o 7 x B i 1 C e P Y o n F f D n F Z 5 5 0 e S 0 t t F q k V m E p / l U Z 1 f e U u X h / R t 8 K o N B t 3 x X t h s b 5 8 W P G h d i D n H I X S e c Y c P S F c f o u B o T p p p J U w 1 l q 1 V J i F 5 P E j l o r M R n n U 7 u U F K c j 6 + W 1 m y l M g c m n 6 w D T f 2 G u G e B U D 2 W d l a f 5 d O o z n X 1 P i A L d L K m + 8 w / N K g Q H 5 z 1 8 x r R v p A y o s h B k S c A v y y a s q C H Y H 4 / 7 T y c l t U t Z 2 m x o R 0 e P s o c C R Q G x l X T 9 i g A R g Q X O U Q U O s q U 8 p M F 5 v 6 4 f m Z l 6 g 3 h e A I 7 b O V M n Z o x 3 f C u v D N G k w Z E v k 7 4 T 8 e e F 2 O z Q W 1 H a a O h o j 3 F r s l T 7 z N U + r m X U B 4 z m c 4 H y C X h r x i b 0 u 9 K 6 1 k C 7 0 O 9 M Q 2 F r Y k r + X S S m y v x H z 9 N r Z z N P t A 6 A Y t A x 1 7 B I a 5 x V T K O 4 O y k D t W i n b y 7 C Z N t k M Q x T / 9 m r + A 2 i P b K v N y i c h H n C p / + v Q 5 3 O 1 6 s m B I j Z 1 + u T T u F 8 y Q a X T H D t h U H R 3 M O U n V X c 8 C l y w s / H K K H I Z 9 L o 1 E Q a k r 0 o 7 p z a E 4 G D w x a K H Q q O j R f b L W S 9 m X i W P L k P U M X s S E v l j J N o a Z P L s z P b 6 x z o l g x 9 a B r x V d S u K z m 2 y / V M d V j Z f v / Q U u V / 2 9 t I U u W d T G X m C 2 C e C f + U d L k L k M i U f w L k r V L k m v 5 O m H y / b 7 A R v f l 7 H 8 v E 0 e c b R O s Q 7 a P j N l h e u B k E N m I 4 G z 5 y s 6 g i b T U d O a D C x v 2 / e 7 q 8 O H d A M F E 0 E u B n B g I C + a P 9 8 G k z S W k Y v 1 C / Y H J 2 f N H d F d E e 2 Q E w H S s A i o Q w I / N 0 n y 7 l 0 T j 5 F y L K x z m 1 J Q w N W A D u Y H T h e 8 X T H y v 5 v K y u Z V d d X o e 6 k p N X S Z l p X r e G O r W / 3 7 9 Z 9 q 1 E X s r 7 P u U V R S s A 4 n M 2 m / 3 d 8 a F + n 2 Y i Y w t / 8 t E W D Q X R Q n G J w 4 6 0 l K R k J 6 F W a 5 u G + v Z p c H H h 5 h H L H i I R 7 v / 5 N 6 G 1 / 1 j u E X v V w a t P Z K K y M 2 5 e G W F e M b X G N 8 i E q D 4 M r y P V f a c C Z 4 x o b r B K d y b X x h l z M v a V y P l n w i n n e b t J K t O Z x Z b M 3 G C z S f x c 3 2 R T m d f k 0 L G U v 1 F p W G U t s 5 U g Q Y 2 J v W x D P X W B s o 1 I X 7 m 5 y b s L h f K E c s X v g J p y U x b e r v i d C E r k w f a + g Y c m / / T Q 7 E f y o / C n N l I E V M H s u 4 0 u J 2 u X W E d 7 9 f c X V L g n X c r k Y / O V m L 9 4 w A H 1 i + O S r + f q S U D w P l w 0 6 5 / I V d q X Y K k K + 9 F C 8 j d + 6 B m 2 c n Z C G C P J p Y m w 0 p g x j 5 Z i E 5 f 8 N K E 8 w X h k z C e M h 2 l G 9 H C 1 D I w Y G J P 9 B 2 F U z L W F 3 9 M o t 4 O f t 5 Y v 1 + L 1 P z X X N u y F F 7 U O z y 7 X c y u t Z A D y L t 3 o C 4 l g d l 5 m z f 5 5 R X I Y C Z y Y c Y C 0 l n s d P V n y x g 6 m Y U X Q c F B W + I B n v U 4 i 1 l 4 V 9 + b 7 T g D q X Q g A g r + i S c k v K k 6 U 7 4 + e E g q / Z q Q 8 0 c C Q h G S g X S w I 0 f l 4 7 V s a P + 6 H N 7 T / P o j V q o C B p d s Q 4 e 7 X A 7 M v B I R L m X l o J s x t Z r P / 6 R O Z v r J M e a G 0 C w 3 V e z F Z O M N 2 2 p m U p x 2 D 0 + V R t N f D s C E m m 9 u 0 a w I E Q I E B M 6 m N m c Y + d h z x v b 9 o h E U y 1 b W l a 6 N u o + / 9 M F 0 O 5 Y K x U H D p + 6 A / 3 f s D e U l 1 K 8 8 r V u l u 1 y A E E J K F N E R N m q l 6 3 Y H k P x o O b a + f e 1 F C R g F Q M g + 9 s t f E M 5 P 5 2 r 4 5 W 9 h H / V B P w A u A O N B C L I m / j b 7 3 g L q L 6 t X U / v Q j d r 5 h k x O J b + 8 T O K p s C 0 m + y 2 n V m u q o f R 0 V a S j M / G r G H L f 5 q d O 5 7 H v Z 9 p 1 2 0 y X Z t 0 q x B 9 E g U J Y d K 3 7 j C 5 4 h h A N T o Z h Z / t u T k s 8 7 R A s w A P 0 j a Z m P O w w P 6 E b U k u q 2 U h 0 u x i e e R p T S S H Q A M 5 P j O J H W X k i D t K X p O v J 5 k N S E + a k v g o y F g V k o x d O b r U c 2 W 6 m N y w K A N A l a 6 W n 3 U w m 1 h s p 0 b s P 5 m d J X A X U z 5 w 4 a T 6 2 + b F u 5 c 9 M s A B A x X b Z r B l T l 1 s 1 7 K O s Y D Z U z + T x o k S y s X g m g Y N + M J R u 1 s G B R 9 W N t F S / O Y w I x 5 j 9 5 8 K b 5 u 4 I y t C t d g H J 8 A J Q Y i A g f O / u c j L 9 w i U y H 4 S R M 5 y 0 7 G + 1 b r 7 m w x 5 W a T e t T g Y n g h W w j G T 0 1 n a P j 5 6 u p N 7 p k q a Q e U 0 9 1 N d v f A P / j X o A C F P B K x o d 3 E p o T + 8 v v 5 7 + s O 5 X l e D p y J m H L M C R s m J s n o a C 6 / e K 4 b N 9 c 8 D 1 o 6 Z a O z / p r e y z B U t J 1 m K l c L 9 m X r / 5 W V l 7 w Y V x K E 1 o X f 5 F U Y i 0 x b k n t U b N O p e f n M D F p i 1 A c p Z J J H d p 0 v p r 4 w V A C G m m + n t o T A a p R a U t 4 T e x 8 + t L P x X o c N j + y V t K 3 c p M 8 Q z q A Y i 0 t V i u p T m i n m c r U V D 4 5 7 Q R R V n w o N A r l 4 T f A G c o v 9 J n r 0 p r s F 1 + t V G V B 8 C 6 t o I G 8 7 B s k J e 2 U W Z N v E N v F f X N Z 8 l c g V f 7 J P / 2 X / y o 7 / 8 E R I / a f H q U + c 7 g s z p w s B 5 K 4 U z V u I m C w e 5 C k u x y r x a p q y 1 n D X k 2 k / t X Y h 7 2 q T J u J D W Y n k q x n 6 u z U Z m K Q Z r 3 n n R X 6 A 7 M C S a x O w k n h X H a 4 h M 1 9 + j k B a T 0 Q 0 + r n m i k t n A a H 2 f X 8 4 f c s 5 X + I m W D 8 8 / V L S 8 p i M j Q R k T Z 1 8 H q 6 d k B 1 9 j p u Y o U 3 L k p Y S M O w g + y j L h r C D W K b S t P I j 7 d W W Q K j d u H + C j 7 J 3 M T 0 J W a F q j 1 0 Q 1 k H 2 1 u w k h l N V q l K q t c T 2 + 8 c q i 1 b n g 8 L 7 q q 6 C a a 8 4 V v o D x O r U W 1 L i L W s W q p J W 4 3 8 u U q p 6 p p r q t + 0 P c 8 R K O g 2 9 l W d Y J Z F 3 0 h Y M h v p E 8 0 E C A B b A U w Q a a B 1 X r 9 6 J S 0 k j U o E T u e 6 r P Z t t R x M b P Q P m B B 4 H N v A x P o w B o m Z c V J 0 C 4 b T 1 E 4 v 5 y 6 s 5 m t p 5 g 9 Z Q / E S r j / 9 K H W z j 0 a 4 n L 0 W S F 5 7 5 9 P x / d Z T / z 4 i D j 5 s 2 K U a / W l f n S 3 G u 5 y 9 c m k b S c a B Q P k j + 2 g / L I Q j + s N B p 9 F R 2 w h z A b d k d S m m 7 S O J d V K / k b w A q i Q t 4 Y W D S F j A 8 0 F J O U Q V S e a V 2 P 5 i + s o 1 4 2 F b t m t G S O + T r 0 + s d 9 A R 2 M f y j 4 5 0 V g n o + Z R I g s A 0 k 3 Y 7 m 5 b s Y m b 2 4 7 3 E q m L m Z T q z i i R N o 9 e 2 l 9 O / t a V M p D x J P C g V p S P G a 6 q N a g J H t 7 5 v o 8 l Q j H d u / V 7 f T a q 6 r v l 9 t 9 B r W Q S J N B + D t F f m t u p K b y C Y n v V + 4 p E 7 6 k I 7 J F M q L y D j U 9 2 e t B P t T z g d r f k u R B 8 x v o i v W Q Q U v u S X r 9 f W U T 0 e t w T K 7 P w H R w g i N F S Z 1 2 g K G G s 5 q Q 1 J S w j + X a x n Y s S R p C e S E g Y p 2 w 8 O y j 6 d C I k q g Z R J s 9 D C 5 V J T Y A y v 4 Y T Q T t A m i R e J I M F X J 9 J u 0 k z l t u 6 N v a F H m B H u U 4 T m S m s u A I m Z A F k y A Q x c L 0 k i T u x 0 8 r X K d 2 A 9 H X l C o u N X s C i v U e 3 p 3 r k A N L V F S Q n K Y q 3 s l 6 3 W X 9 i z R 0 v 7 4 + d r a x 1 J E K g M s 9 r I x s 1 z W 1 f U H r X A i B i z V Z N 2 s b Z 1 S n 3 r l 4 6 s b 0 f W q x 4 5 U B e r m Z t w R M u C n y I B F B s i I z Q P 5 j R t j S Z K 0 p W D i b b c q x + p X f c E z A P l e Q 3 E B D D r K + 9 k I p T O 9 K 8 K r 5 L c 3 q Q 3 C G D 6 + N U 7 E i D q F b U T 1 Z N A a u r L D y V k n z 9 W + 6 g N P 1 h A 0 d + T 5 V q O s D p Y z L D K w r W h t 7 w r d E h 6 S r v U i P S o N R k U 9 c i V m I E 9 D g L P i N n K D T F C 1 X 7 y h K l G n I u A y p i q w F y R u B W X u S K z h f G T P O E z l H C 0 S 5 L O m F l M g c H s k o O O z 4 D Z B e h h d r Q B 5 m m R 0 I 5 L M f e U F w M s Z P Y t Z t I E 7 B w U o n C T x a V N 0 6 G l 0 t A r C Z S 5 z q 1 l 6 i 1 X c 7 X N p Q O A 9 L s C U a 9 0 o M 8 9 g Y o Z 1 T C O y q Z q M b 9 O X p o d t J 5 I o w t k A k d H G u t q a l B G + E Z n 0 6 / l p 3 7 p B + Y 1 W o g g A Z I E M N X K 8 m m k a W l z S L V E I e n Z t S 1 R 4 w Q r O b E j R u j P N 2 Z J 6 F k E 1 a 5 p Q H Q f w s 9 7 U f 8 x q w I h t x b I A V W t T f + F f G 7 W + g O j y 0 l q L + W Y 1 8 o 9 M W V D t n 9 D n 9 e D m G i t q G n k V v h s 6 4 V s f S J S b q q o + e a L v t j r U I C c 6 / y p D W W r s 7 B w g l a R a b V e L m w p R i a k X C T c g r 2 W 8 s e s 2 0 A o N 0 w d 9 x / 4 J x A 5 C v 2 a f A S f 6 K b 8 X W O + m T 6 + m + 9 h 3 g h h c 4 i B U v e n Z A r V x c D 1 W t P T w p d Y y s c Z z f u 2 W v B 5 b h e j m r 7 3 X T s R c K F R E D R e M N K S T z a e n N t i O t F 9 c 4 + a 4 d d s o q A t C G 7 w 5 v z E h c G + T G r A 5 1 p L Q m 2 o 9 l u s p l Z K V O 6 k H T Q 0 m k n + 0 m q u 2 r J T q 7 4 n + E 8 6 7 i L 8 M A c l / i b P + W x x P S t A A A Z v M h 0 q l v f 3 1 Z E n / V 7 p m e k I v 1 R p A K T F 2 l 8 F h M w o 8 9 K p H I o + a E A t 1 1 U 7 H r Q F A h x f 9 g N v u A n T q q E 3 g g Z Y e t S J / d 9 K k t y c Z X b 5 I n S W G K t U W r j p B b M Q p D i f v F K a M 5 / j h 5 S e i g l e n o u B B L Q i + e T M H E j u Q z j B k 3 n Z R t N g l m 3 i Y 3 e 0 V Y Z W s + V l j Y S z P p 8 v J D w 6 8 o N i V E 4 a V 2 p v L f B U U 6 J 3 Y n 5 x 2 1 j g W s i v E g v p l / 5 K 8 t 2 k s U k P 8 D C L G 4 A k 0 l T J G o C / S W j 0 p c z C C D b a r l q q u 0 b C k B z P z 3 S c u 7 b D x K 0 v e d m B y r R S 4 6 j N m Y s o r 0 p u n 5 6 v q r l 0 G l D g W x W J Y Y B g K q t s D M Y r v Q U b V H A r T a B n w 5 I L + W Q C F W N Y f v B d B 8 E c N 6 / j o X N o I a L B A I i 8 S 3 q e O Y K b 6 I M G F D R b V e 3 1 q C L w h N / V t G 6 d a l + d T i R v o f N E / d Q 5 6 g z m r G F a 9 Z q P 3 O a H W e v y O U q l k Y d y n c p j 6 7 Z e W q M + d n N j K T v l m 3 F T D J V l k B G S D s n o Q Y d r X t + Z Y F K 4 o y d H G N o U + O A c k 0 Q 9 y p g R S 0 7 q d W Y d I L 1 T O x 1 / Z Z e L Y 3 1 L f E X t Y W t p 7 U b V T a + 9 1 s x 6 3 b F J Z N j E R j Y t 6 b s E i C 6 q z G E G v e 7 0 d B 1 g Y u a o 0 f M U x 3 / g a t e G a t t W 2 r P 1 U B p t W r L G v G M t a c b W c s / b Y l m R B i 1 P L K 2 r g V r S J N W F 2 l M C T 0 4 v E T 1 / + b X M 3 k Q a w 4 G F 9 p F v m Y x 1 r 6 w O N + m U j g / 2 6 t 5 1 W Y J L J l m c l g T X Y 6 I x L O B m N J 9 Z u q s y 9 V M 5 Y z 4 6 a s q r 0 V a 5 m Y m h 3 x X V n + E I Z 4 o C f f C A Y g b F q Q A 1 Z w K s O h w m p M M J 8 a p r B K i F w M I s A J l m z j s V M V 7 X w 7 5 c d y Z R K 3 K / m l s g Y 1 B S 5 k 8 6 c P O G C b c E P 6 b r r K n 1 y F q d P x y n N s d P K t r 4 O 1 J F + T / q 7 t t h Y d A z E l p j z V s k s p e D o a 0 A E S Z g u 9 O x d r s t J 5 + 6 9 P x A O P C y u U Z N P l Z J Z p e K x f F 8 7 y M 7 7 H 5 k B x 0 d 3 Y + t 3 3 m q d g g D x f n X 9 Q A U t B r + W Z 4 Q R s v Z y t q l f T u q f G I H 6 X N r L w + 8 T S / t 2 C 5 K x z a t D W 1 R n Y r x l x 4 M S a s C h 6 6 P 1 u d 2 t n g h E E + E Y d d Z W a r K j 6 C L Q O b m n / I A L P i Z Z f d n A n A 4 A F V e o F w R 9 Q M 0 S s c P 7 t d v Z p W U a w J u 9 p t j E 0 p i m m G W + j V t 7 o 0 P j H h z O a P j 7 E d e q c o p J g i B n n c K o J E A t 7 2 u 2 Q v m r + n S + V j m n M y h e q V t R + 1 P 7 J G O n s x F I o W P O n x / 5 K Y N 7 3 n 6 4 4 / M 2 l W B U v 4 L U p V 9 3 B q 9 m a 7 J r J K f 9 j a E I K g z K F k A J I y I 9 h I r C E B 1 M T P g K N l e f 8 + n 4 T A G 4 y a e m 3 k y B 2 t 7 r o k J S g A g t C p j Q + 1 6 3 9 N A u B D 0 Y O y o J q 1 V R X C o X q T J / X k C T J i T N 0 h N V 5 4 p L 7 U X P m q z 2 7 b u w b 7 8 t a k D Z p l O f c r R S l p o K T D X V O a + 2 g 5 h h R 8 3 W 4 8 l j E Z K e 3 F t 4 u k D g 0 B F s w p B G g H I X T y 4 m Y N y F c q 2 K / G m + 5 1 I + R A s w l z M g + o B U C L s Y 7 R I x c 0 m a S U 5 y f g o j E X h V w E M z H / 2 x E M w w U i r p G q T 2 V P 5 I E 8 9 I P F q 9 L l N V 0 P 6 2 s d 9 W J O D + U N g o i F Q N W o N W 7 H 1 q x J K m 0 Q X X 9 v F 7 I U t E 9 n 3 W y j 4 H N e d l a f j Q c n 9 t D y h l Y j O T Z c j L 2 S V i Z t 3 z C P E 1 J s u h g G I c t 5 9 f E v P t G X S w p P H o 9 / 6 t T x x X n p Z A A t c i 4 9 T q d Z c u v s 7 c X P E k v F F d W K X z W M 7 X 3 9 t r y d f 2 O n k S 1 s J E f 3 m E 7 8 H X x N f j n E t o n 2 A v F Y O W h B Q r + R Y U S e f L E s Q Q c 0 I m H b h 3 j h g G / 2 3 9 0 m u J Z t K O 4 s a L t T X D 4 A S l Q l N X 7 U E J h u d i b k n M 0 R m D N I S n u r I f D v o c D 9 z v c r 6 z q 6 h I 4 H j 1 J k u j r M Q B R y M z 2 w 6 G g d n V y Z e e V W T J K 7 a U v Y 6 / h k m G w e z C j Y R 6 Q 0 l o f / 6 6 z P 7 d 1 8 M 7 C + / H A p A 1 9 r M 9 9 R W P + b 5 h K 9 s q o / W 8 z L r 4 l 0 S F 2 F x 2 P l Y o B r 4 1 B y A K O U n E 1 i + o / 6 C x i t o H d 0 z k 6 8 J q A B T o 9 2 z R q c n Q K m B d G s a Y 8 w 6 M P f S W m J t m Z W Y w K t U H p n a i D Y b z k 8 c M C H q N 9 U x d w G D B u y 3 H r t 2 x L x G O 6 7 W S w c 7 y a I Z 9 N h O 5 L 6 d 2 m G T b / c u R L s L P 2 6 y h + / M l C B 0 8 k D B 5 B M v 0 V k Q Z k 2 j 0 h U j 0 T z q R L U Y s 6 p Z O x S s j p I d d a v 2 y U H V O o 2 O N F l H r n n d 6 m u Z R e u m 1 V Y t q 6 z q H h 3 D s f a x o 2 7 Z z l Z l O 5 / K t E o r t t d 8 J K f / s Y C K 7 / F m Z 6 P 1 B r O R / U / / 5 6 / s n / 0 v f 2 H / 4 l / / O / v r r y 6 z q 6 x B Y q Y 2 D L 9 0 h o T c 4 R d A A Q J m H B p z l 4 F N t B Q v s V 6 p D W r N v v u H A 2 l Q B m i Z 9 V C c l U 0 T M B + w W p f 2 r s l E V r 6 c J J z M i 8 z G 4 6 G A J B N N / g 0 T Y d N S I i F z I c D M P N i B 6 Y f Q o l 3 5 g / C / S M S 1 u 0 B F J L V e a 7 v p i a X A d J K E b a b C 7 T s T G o r 2 L f p 2 7 0 o E s d j q g J c 9 r F S P m d D V w l / L r n / Q h K R H 2 s T O Y h q R I G O L 5 W M x V F e S E i e V 8 Q z G r j D 3 0 A R y + q U N k J 7 t k j o 9 k Z M v o C A 4 V 0 n J B o u 6 D W U K J N n M b Y i X u v X Y D E U d L H b U U b H F X I x H A T L C / 5 l n 8 9 o w e 5 j x P h Q I O W b y I y J h W S 2 S s V 1 K y s O A M K Y v / e a 7 N A o S H w 3 g M 8 f v I L R E o 9 Q R O B L 5 X Q g Y g c t n f Y e o J t f z B O / X Z e L V m 2 0 X P i g w j 1 p S V Z Z O N Q i 4 i 4 G l H B O Z t w C J 2 R z 7 M v H w z 2 h o N G O l H K K J E O X H p w O c M x / 0 r d h + 4 7 E 0 2 5 5 r t 3 q j r f p J e N D 4 9 y Q H L o V 7 j 0 T 7 i y V U a t U x C 3 z w t s s H Q G V U f K 2 M D D 9 J t Q N b r p h F L U e 9 V b K W p D 0 T S d l K 6 4 r H 9 B z a K J E k n l V H t q h M b W I L u 1 j K J E o w H a + Z s S N t 1 U D S C h j L u f w 0 A Z J J m g y q Q m i a s U y v 0 e x M Q J p J M j f s H / 2 4 a f / l P z i 0 / / z P u / a o d 5 O x i Z R h q v k 8 O D E M U h 1 s Y j I R t e v I H 8 k v f 9 9 G F c a e k r o t K y w o F B S U D u n B 1 H G p A 5 z j A 6 I y X 2 e j x E o C e D I W k g R 4 h A v A b b Q b Q a P U p L F l k + L n N G o t a e P H P q O c g A 1 m H E s 0 A G 2 t G g a V I 2 E S A j i u A a I w + 0 P i D Y 1 W a q q N 1 X b y y b w s W w C y 6 X Q + j / d F j B z E C C 7 b t b H B D 7 k 8 A E p E J 7 w 4 K 8 m h D 7 8 Z U 2 L v 8 k + P S t I q R L M k e c Q c r J F J h T w 3 / R J J J A Z C C T R U x I T l 6 4 H b s s D V r C / V 6 E o 4 p 3 3 c n 5 G D n K z F j N h X Y t 4 Q C K E M g A m z S H 6 b G I t 5 c c x 0 / 8 d / 3 r D / 9 h 9 / b P / N f 9 a z J / v X / h A M h Q b D o e c Z d + z F y F 0 x N G F w / J G V z u 8 i m T H V p q u B m 1 v T 0 c h K k 4 o 1 1 z 2 f R l S X + b o W g P A D c b 7 L V W k z C Z c p U c J G 2 d b V p Q 3 W r y 2 p r n 3 t E D S c n d v J + C s 3 8 w A l Q E J L D e V b A n T K y s F M j f 3 m U 7 X r v t + H 6 Y m G B U j R 9 6 M t 8 E 1 r 4 t p 6 W 3 6 o h B D m 2 3 S 2 O Z g z m i d 2 z p i U m 5 C B w g D 3 + w d V J N V G 5 U T H P g D q i l j B + j c v 5 c 9 E C S 2 T h d 1 C 6 Q d 2 f 8 X S q P f K 9 k x m 2 2 S S 2 o V M v 7 k + P z 8 v 2 + W 6 p n s P B K D A U L X K 0 h 7 1 B 9 I 8 8 i c m 8 m M y H w l g 0 r m V 6 H e I I r v j 7 x D 5 Y i X p Q k w F I c n 3 J f V 7 8 p f 2 2 3 L U m 9 c T Y D E b m Q 4 E g 4 Z 1 T k j J q j M j W o V A w p z Z C R v 8 s z w R i p 4 N g 2 Z t r N s + s D m u n a k c q T X n X W d s t t L y M R 6 W S t S l M X T M 5 E P N x U h o V 2 Z R L J O Z A H Q m U E 5 c y 1 C X i 9 k r P w A 8 U 7 o I M F D j a n n P h p N P b D z b l x D o W k d m n Y / 7 q R p o W c B 3 M T 1 W m z P 1 K y y r Y V Z 9 y i v 5 1 W y 0 Y Y t 3 / B Q I 4 T F f S k s z F J E D E P e z 7 P 5 9 B y Y i k R W y k 4 W X H / R 6 q C L x 1 j 4 Y / f F e z S U m x D j P + T h s X t m V 1 q p J Y 6 0 E p A 7 z 1 s p q w G Z q e 2 L 2 T l 3 M K B s f 5 o F o Z N Y G z R d T a a N U j D q 3 i S Q 2 4 1 a D e d 0 m 6 6 b t d c I U H g h I 4 K i z L o h Z B f g W M S 0 k d J j 1 f u i / n f Q c z I 4 2 C o 7 + 9 X w 9 K A Q q l P Z a I B O A 8 d W i B s n T c i D G L 3 3 j Q Z W y Q L K q B U 0 7 L 4 + t 0 o B x B Q L E L s U M R X X C y n t 5 O Z c 5 l 1 h P 5 U K z h N A 2 2 x Z 3 p K G 7 q u / A 5 z 5 S R 0 z B s K y j p b b q y g K o 2 n 6 r 4 o C j z o A I r V y W U D p o P Q 0 T l t U O 7 V r f I 4 N o 7 2 a 5 K 6 3 M w C s a L l e Y j D y f B i H / M E 6 W J 8 B E + J z j f R F p s s 5 q M B j Y 5 J z Z M u s H Q B X p Y s L 7 c c P W Y r F P c D 4 Z 9 2 F q D u F q g n 8 w V L N b t n Z T D M t o O k R A w c 2 s I A n 5 Z M Y 3 c 9 T O h y e W l J Z K s 2 K r p S S m T B f f L z v r Y B z 0 a 7 N H 5 q I v h Q j L G w i D A 5 6 O m D J S Z B i e K Y I J A p y M 7 c x l G v l C O p h J k r p I i Y Q D e 9 8 R S U s a z K 7 X s 9 I m a G p M X 6 R + Q y A o 0 m I 9 s N P x U A U 4 k Y Z R u V Q c g i N s v t I S Y J o 1 + U x 6 D i 3 L Q k I + K R N r z i 5 m x w J X T W W q 2 H h 5 G Q R I q e b g A Z x o O O 5 l Y J d 2 g V E Z D C e K y t v X G f + 5 D 9 F W L I d n f w i 0 1 X 0 J 4 M S D o Q X W W I 2 k 1 W d z B u d r v s y + 3 W y H Q f P s m Q f K C J e H j S p n 2 e i 3 M 1 Q t t Z 8 + Y 5 s x B n 0 T + Q f M 9 G a y Z k X 3 6 3 v A j 5 h o z 1 p V m U k 6 j y k G I X n X 1 Z l + S + r j y M u E 6 b V 0 N D D r Q h 6 R 8 C s 6 t X 2 f a Y E 0 x 5 E H Y I T C + 4 0 w C J o n I o I x G r e J A u j k a 6 n T W Y W 7 i X y 8 q 3 l i s x o m a t V N M P d r p P l U e Y 8 U v j m b I x W j C + R K n + A N Y A I E L H B s V r r 6 G R g e Q K N V M f U w R d G 0 g I f r g O 9 s + t L B 5 u N 3 E k R E N j 3 S p z / S w / d i n w k i i T z v / u D N J t u Z 7 q O Z y A f g s N 8 9 4 O E A k I N L m Z 4 y 6 1 h W v 3 9 4 a L 2 + 6 s b W Y b S D h K r k z w O g N t F k I d C M V m K k J F v + L C C p s Q Z T F s m V 1 M m 6 q Z S a X A l n J t 4 k Q V / T s A z a M u L P G q l I d F C r 0 7 L 9 z i N j e b u b Q i W Z R y U c 5 5 s c g i a C e X D U O 4 3 9 o K 3 E U F f L S j I i T Y 8 I i u G K a e Q J q b q V 9 F g I E q g S + k c + l B 8 h w B E C A 8 x U y I O W v B j 8 x a 8 b C e 7 s F T E O l 3 S e / S j y x U H T 1 Q Q M t B 1 7 R h D F Z y Y E Q R P M O g d J R j 4 8 k Q k i a J G G I Q C 0 9 F 7 j k d W b L V + t T G T 1 v h S E S z C f w 0 T d a w q z 7 2 W S T y Z u w n E 4 k K T d A R Z a D S 1 0 e H T o q 3 / 5 z V z n O T M k M v I B X p X t A V A b i A D E y S i R T 7 W 0 1 8 O S v R y U 7 V y m 0 X h R 8 j e 3 o 8 X Q T D j 0 a J 5 a Z k W w X o p 9 G t x E u c G E d G j Z D n p P r C 6 z Z q 5 0 Z / M w g J n j p x s E o 4 c d g C T 9 y w U w 6 Q 9 m J G Q e f L 3 A L J u I b b 1 u I z Q C g 8 w E B d h s B o 1 B Q I D Q N V E / A I 0 f F I k Z A Z M l E k X 1 a R 9 K e I S 1 U 8 x 8 o L y Y l Y C M 3 w Q T 6 v i F 8 q 1 Y z M h 1 2 o H f 7 M F x T S X P H 3 M 4 j 0 a P M g q M f k 4 N J V y 5 C v C F f f c k g i d j l W G g c o 0 n A 9 / A Z T w a u e Y B Q F H w A H C 0 G c D p 7 f V 8 D w p M 5 g j I S L i j b Z e o G f n X B 0 B t p H V S k V Z q 2 C + O K / I T w o 6 y v W Y q R / t S U j m 1 5 w c A R M 0 n X m W A D 7 8 K + v K M r c f C + q S i m Q R j f n 0 x t e O x T L m G z B + h b z o b v 3 F f n s r y K / q N x / J J b m 7 W i J k G 4 + N n 4 O z f S l s A C z G T Y W z n Y q I w G 4 S g w k x A Q u O Q R z D d U p 0 L v 6 H h P P F N P G t l X v I S B o G 5 D r O 6 O a e G 4 S k 0 H N o T j R C 0 g v w x / X E / A 9 A 3 i Y F X t D 8 D 0 9 e C C F O x 1 z x y j c 0 k W Y I 6 p Y Y Y X 0 U p z v L e R N Q J D Q N 4 C M q M B h J i Y / m 1 8 u 3 Q M v n N M z H j m I G P C V f c v H I T c R V h m t e w P r c v + / 5 A B V o m Z b u Y B G d + 5 C Z e y b q S V P 0 W 9 j 3 j U + G + S L R / R 6 B 7 P W Q y 7 a a Q L l N w j u X P v B A K l 9 Z t 9 9 3 E G E 0 v / F q R X F K m L K + X m S N N i O 0 e p S h a C R O I A V P M t N t o m + / A m N J i t r B J + c K Z G A Z x H n I T j a 2 N r w M R D D I 7 Y M T I D B c s J X A 8 s q g j D M Y y n h R m Q T D 3 k Q m 6 I f p Y 8 8 1 s u C c S 3 8 O I z U 0 C s A C K a F 4 E L 9 B k r A 1 t H T S H t J j M U J Z o r A X q P O X B c 3 Z 2 Z s c v X 9 r p 6 a m f A z R o n C d H H 9 m j g 6 f W b L R d 6 w C c u B N t B B D p 4 D t x b K N 8 6 W 8 A 7 w F Q d 1 D W V o O Z O l C + k 0 s 2 i a V W L W x h z J g u 5 l + U U n W 1 5 n p d d g Y L p t h N K p X m Y j L M n b F M E K U j q T g c i q E 3 m G W A x w E 3 G N l w M P S D n V B Z u o 6 p C T M T A b u L w j u s b j I w + F 2 J I c f l U 1 s Z s y t C F J H b A J d r F W k b n i O C 2 K h 3 Z F 7 O 7 f O z q f z I k s A M m E L w 4 K D 5 z A 5 a H x n z G S U x S F 2 a Z O j + U k + A Z x k L 7 e H w E P O F N r w W A t Q j N j T 1 4 X r Q c X k q W Z y C R B k B H N H E w e W l b x N 2 f H x s Z w I P I E D z H B w c O E g O D 0 P Q w I M y + g 2 I 2 J Y 6 D w L a G X / p / P z c X i m t 1 6 9 f O w g x A 2 O / F o n 3 7 W 5 8 n 7 f 6 / 4 P f 6 P I 2 w p z j 3 V H x J c X s L h u 7 Y j W V N r r U + X Y p v M 1 Q F 2 h I p H i l n M g 0 O v E l 8 U U C a G i A M N O 8 b o P J q Z U W T X v + 5 A 9 u a B M c Z e x 7 G K d I M A f m y a Z x p S J 9 8 + q F l V t z X 9 q P O c c 4 T 3 s l M 1 H 4 O V 9 / 4 + Y d I W t 8 H 8 b R g u 9 2 U 4 t U B Y j l c t + + O p N P 0 a j a T 5 4 i V F T h 8 M + J j T 1 n 0 g 4 w 4 z A 5 s X K V D U H x s T r u U / k M C G k b z D e 0 F h q v n s 3 0 Y A s B t k E j t Z r A x l 4 T A W h o 5 r B H O e k 6 g w N K f J q l y t A R W B j L 2 E B o K o Q J Y K I m e Z A C l p H 8 J w g A Y u 7 F D T E h 8 q H t f R H m B g 3 P p H + m H s E f e U L r P w D q D v r s U W o / f J x Y S Y 1 c U y v 6 4 j 2 0 j x p v o j 4 5 m Q t Q + w x c J t I 8 h I N L k s o s / W D m w L n N 5 Z f k T R 4 I w 4 D N S Z g q B H O x L K G Z H L k T H M 0 P 5 s f R q T B S k b j u d j / v d N 3 Q 4 X k 6 O Z H J 1 V A Z B J J E z k c 1 l d 9 V 2 r e G G I i 3 G B J Q Q G D H 6 N c m q U z k L 0 3 3 7 f h y z / r N h j 3 p r f 2 + S j m 1 e q 0 u K Z / 6 5 N 2 5 O I 2 3 j l T S E z v s d H 1 M a 5 K O r F 3 Z c / P V p w P p u Q V a U H 8 1 2 l H Z z U o z A a n t 4 3 X j + a X n t 9 9 6 4 v c i 9 W H s p M Q L 7 U L 4 H H D 4 Z i s E h d g Z a g M t l g s 7 u Z C J j d k g 8 1 2 e k u o Z T E f A g + a 6 j f C 5 2 D 6 A v H c l u v n 2 3 n g g A U I m w W o h R g 9 L v O k Q F i D O 0 4 l P i m T Z O F F B J t C W S 4 l H + p z h Z b o c S N L i S + R D w Y F S B y a + E 8 z R r L e s s 9 e y 8 4 v X N p 1 N P A + d D s c G i k y P u Y I m C 7 7 V m 0 C A M K 8 Y 1 8 L n Y l y r L P + H 8 o 1 W Z + r 8 s h 2 1 n + v a Y 9 c k N z 0 A M i / b b N E R W L r S x m 2 B p e K b r V w M Z Q 7 N J z a W 3 f t S Z u C l n P 3 q c m j d y s T N 1 4 X M Q o I u q 4 X A t W D V s A x L C Q a W w L D U Y T C t i t k r d j m V C T t b W 2 P d t X 7 7 0 J 4 e f W y P j u S L d a S F O m W Z b o d W b 1 V k W l + 6 t h 9 I 6 8 e g h c / Q V 9 t v J o G N N l q V B e a + H f W f e l r 7 + / t u D t 4 F J o g w O C a k + 7 7 u 4 2 5 o X 5 0 C 1 G g m g i S s f X u Y K X E H M d Z Q r 6 6 l U d j t K M x J g 6 n w M Z J U J o c a t d M S K / r o v S S h r D D M A S d E v w i z q h h 4 I G Q O m G B i l q P P 1 2 P f C m U 6 k X 8 l E 4 z p Q m 5 + i U F h D k B w T W J M 3 T 1 P w l 7 h b L 0 l 3 e D g 4 Z k 8 Y d 6 0 2 1 0 B i S F Y y t s Q Q 7 F K M v h H 7 s 8 o a S J o z K P D D 6 q W G U S V f z d t 2 e u L A 5 t M Z X 5 J a v S r M 9 v T 0 b S Z t O p M / K w 8 x e C N s p j c o 4 J q K / a F W M p X V C P A 0 8 7 3 m K i d n r W 7 X W n G l o 2 T h l U b T a t J c + 4 1 e t Z g b i M O v c w v T O K w j m v t I G c m x V q m K B E / N D 1 C A J P Z p i o 2 e 5 r f a J d I O q d 8 8 Q t 5 P 9 T m e 2 4 n h N R 0 M f L 9 N R g C w Q T F D K a / H E A 0 F d j 2 S i p 9 u l f n H w B 1 B 7 H I c L a s y i e i U 9 b y C / C B m D Z T s 8 l S z K u G x J 1 Y i B E Z p w J M c V y K j f S 5 D 2 2 E C V g k O g j m Y J Y A o C A x X i 4 2 n 4 c N L D H r 4 q t w g h Y K h P k z L 4 0 E K M a y 9 K y O p Y D F P D d M o j y 5 X 7 N Y 2 n w m A T D X s + r / l Z g 1 Y V H l d C G z d e T X M Y t K 0 l 6 Y b 2 F G N w P a f Z / f d 9 B Y 2 0 f d h f X 1 W Z e Z C H + 6 K J A g w A x m r 3 Q O I q I N q W 1 m d 3 S k B f B 1 e P N H U y D y z U 9 0 D 9 q a F 3 o f d K o q h / w c N C Y A 0 D n G h A E 2 b c W Y F Y P C l b S q g z l 4 a g d G h Z U 5 m p a 9 O Z i 0 e x u x Q Q 1 t + D Z E 3 u P Z h c 2 S g f t + T M 0 i v f K C z o U X R P r K O j n 2 f G e m B J v G 3 F 6 i B 3 J i 0 u z L i 7 K c c n W k Q I I P x U T O P X V o p 6 c m l G R i 6 z d e Y i 0 L 4 I r c 6 l g z n e j A p W R R U s Y Q M j M E g h O u D l J y S X V h p + N v l O f n k p D S M J 3 2 j W d 5 B q b V n f 6 L I z j + b 4 Z 6 Y d b a u m 6 t e t s a H T n f 3 a a 0 R B h 3 4 W C J S V V p t x r y F a p K q y K w V W S e i T U O m m X 7 8 Z H A J B + x 3 5 Z + a 9 a t K Q Y l O t l u t / R 8 Q 2 a v h A u a R W C 6 8 u d y b U B I k f 3 6 8 s s p e G M + w 7 / 1 R H X W I / P y 1 I b L U 5 + t z v Q j E g g D w k N n X V Y + I z z Q U k T 6 v C l u N u V G A h T b C M G x U L 9 t I z R 9 p 9 m 3 w 9 Z z W S c H O H o C k / z b u l p U h + / e y 9 K e i C 8 O 1 S V r g Q e 6 k 9 R g S 5 k 9 z I K I x L p A A m 0 V m X w N I Y m X X 4 f B v n C d K B D a a j g X + B r P B Z y b U T n M Q D q u V W X n 2 m u 7 H l C x e n Y s H 4 N d X g F T f v f X j a R M 4 z I O i O 2 1 1 k O V d 5 R Y V f 7 I v D q y q g B C O q 4 5 A I a 0 y N 7 B I y u 3 K z Z L Z d 7 I L 0 T T M C e x W e 7 Y 0 0 5 i 3 X o i j b C d M T c R U 7 Z u Y k q / c m W L V F 1 X B c i 2 t H B d e e N j z Z V X 0 0 1 e N n B h l e 9 K Q m c p + w r N 2 6 h 0 J A C k c W Q N F G T T R r o t Y H M y T u 2 V 2 m c b 0 e Z Y D 6 w O 4 K V v 9 H + t w 6 J J 5 U 2 y W f 5 Y D t G n h R 4 A t S M B l J 8 9 F 3 P L b 4 C w 8 Z P M Q U b l s x J 3 L T M p H 8 W l 0 + n T 6 U L / p X v 2 u E N o / C a o J O d 8 3 l 5 P U j C v h X C K W 5 2 6 n Q 9 f y 4 f h X b 2 Y U G E 8 h Y 1 d G H g t + k v K x M 2 1 5 U j O 9 F L m U l v X B f L T x Z c 2 W L y 2 o T Q A u u 2 K l B 9 z 8 t h z H O 2 A R G d 1 b M X Y n 5 z x t C A 8 r k u 1 G 2 H 6 3 X x G u R Y A F f c v T 3 D 8 s 1 1 G u S V E R M W 0 M v M A 0 W Q 9 k C 5 D 8 F z P 8 2 M + n + + X d w e h h T Y R b V C t T O x x Y Q X 0 F e m x E n t 9 T B O b n I Q l N L 5 V W b 6 5 s 6 Q B b b 7 f 8 r c 8 0 B 2 k b n b u g v E A V F h d G 0 B V 7 c p / m P G i a t 2 i e / I M 9 H y f v f h K M s n Q V E d X j A F h 4 m C q s f c d y x c 8 g 0 j 6 S s T r m / P f h H c 9 y a n v 9 r r y T 7 q 2 1 + T N F 0 + s L k 0 S n / F 9 L i b y r 1 Z j O 1 t P b L Q E 9 C y N Z 6 o H Z U A L L D 2 E T t n D I C 6 T g C U m 1 k E S j B c T e z 0 a i r P D w O 1 9 i L A 8 A 8 V p + a b k 9 5 Z Q e 1 x H z C C J E g a T d f D O L b Q r Z V q s 5 j 5 E s a Q h s Z / 9 O f 2 W A + g m s s C U z g U w h E V G 1 y 1 9 k z B F i 0 C G q F d f A q q B C U F x i O Y L x + y L s R q o D j p 8 q T 1 + E W 9 1 J C 8 1 R W h H i o R p z 3 u B a b s Q N I r 0 E J S 4 B 1 V k 6 6 / S r w U I n H N 1 i M w 0 J K e T G r w q K b Y a q 4 H 9 V F j Q 5 p d 0 j c F h d j / F X y J C G P 0 d g E k a L J v A n C H a h w T N s 0 m 9 U b X J e C I G w D x i 2 + h x N p e v 6 W u k P A S v + 2 q J / C I B L K n J n J F J s 5 Z D X 0 3 F i C o 3 a e L H k O 9 0 O b D B / M x 3 V R r M Z j a d t Q U k + U R 1 l p k o J W m H j n x E f K t d C S + O L Z u X + p + X w b E f x g 3 J L e b 2 6 + u w 8 x H X K v W G 1 W R 6 l q V 1 4 z g Y T 1 S U d 6 0 k E 1 e M O k 3 w q W g 7 + X 3 + v h 0 9 J x M 1 q g K G L N g M C W w U S x v N M d Z d B b N T J z n 0 T E l C x E P d A q d H 7 O R P U d x K R / 4 g b 0 O R h k Y z Q r 7 t s o g 2 p K 9 o + 4 U E 1 m w + U V o E n u J r Q 8 3 + A x s 8 r 2 8 2 5 i 6 A A A A A A E l F T k S u Q m C C < / I m a g e > < / T o u r > < / T o u r s > < / V i s u a l i z a t i o n > 
</file>

<file path=customXml/itemProps1.xml><?xml version="1.0" encoding="utf-8"?>
<ds:datastoreItem xmlns:ds="http://schemas.openxmlformats.org/officeDocument/2006/customXml" ds:itemID="{C86DD62C-05C4-4497-BBE2-859ADE86C3AE}">
  <ds:schemaRefs>
    <ds:schemaRef ds:uri="http://www.w3.org/2001/XMLSchema"/>
    <ds:schemaRef ds:uri="http://microsoft.data.visualization.Client.Excel.LState/1.0"/>
  </ds:schemaRefs>
</ds:datastoreItem>
</file>

<file path=customXml/itemProps2.xml><?xml version="1.0" encoding="utf-8"?>
<ds:datastoreItem xmlns:ds="http://schemas.openxmlformats.org/officeDocument/2006/customXml" ds:itemID="{F9F58CA3-EB4E-46A6-A5B0-C1856DB5BDCA}">
  <ds:schemaRefs>
    <ds:schemaRef ds:uri="http://www.w3.org/2001/XMLSchema"/>
    <ds:schemaRef ds:uri="http://microsoft.data.visualization.engine.tours/1.0"/>
  </ds:schemaRefs>
</ds:datastoreItem>
</file>

<file path=customXml/itemProps3.xml><?xml version="1.0" encoding="utf-8"?>
<ds:datastoreItem xmlns:ds="http://schemas.openxmlformats.org/officeDocument/2006/customXml" ds:itemID="{7DCED80D-14BF-4C09-AFDF-8872F77B7C07}">
  <ds:schemaRefs>
    <ds:schemaRef ds:uri="http://www.w3.org/2001/XMLSchema"/>
    <ds:schemaRef ds:uri="http://microsoft.data.visualization.Client.Excel/1.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4</vt:i4>
      </vt:variant>
    </vt:vector>
  </HeadingPairs>
  <TitlesOfParts>
    <vt:vector size="17" baseType="lpstr">
      <vt:lpstr>1a_TotalCosts</vt:lpstr>
      <vt:lpstr>1b_PowerServices</vt:lpstr>
      <vt:lpstr>2_SpeciesType</vt:lpstr>
      <vt:lpstr>3_FCRPS</vt:lpstr>
      <vt:lpstr>4_ESASpecies</vt:lpstr>
      <vt:lpstr>5_Fund</vt:lpstr>
      <vt:lpstr>6_Category</vt:lpstr>
      <vt:lpstr>7_RME</vt:lpstr>
      <vt:lpstr>8_Province</vt:lpstr>
      <vt:lpstr>9_Location</vt:lpstr>
      <vt:lpstr>10_Contractor</vt:lpstr>
      <vt:lpstr>11_LandPurchases</vt:lpstr>
      <vt:lpstr>12_Cumulative</vt:lpstr>
      <vt:lpstr>'1a_TotalCosts'!Print_Area</vt:lpstr>
      <vt:lpstr>'10_Contractor'!Print_Titles</vt:lpstr>
      <vt:lpstr>'1a_TotalCosts'!Print_Titles</vt:lpstr>
      <vt:lpstr>subtitle</vt:lpstr>
    </vt:vector>
  </TitlesOfParts>
  <Company>Bonneville Power Administration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Valerie Lefler</dc:creator>
  <cp:lastModifiedBy>Eric Schrepel</cp:lastModifiedBy>
  <cp:lastPrinted>2013-03-08T23:30:48Z</cp:lastPrinted>
  <dcterms:created xsi:type="dcterms:W3CDTF">2004-12-27T17:27:22Z</dcterms:created>
  <dcterms:modified xsi:type="dcterms:W3CDTF">2016-06-08T22:23:09Z</dcterms:modified>
</cp:coreProperties>
</file>