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28755" windowHeight="12585"/>
  </bookViews>
  <sheets>
    <sheet name="2016" sheetId="1" r:id="rId1"/>
    <sheet name="Sheet1" sheetId="3" r:id="rId2"/>
  </sheets>
  <externalReferences>
    <externalReference r:id="rId3"/>
  </externalReferences>
  <calcPr calcId="125725"/>
</workbook>
</file>

<file path=xl/calcChain.xml><?xml version="1.0" encoding="utf-8"?>
<calcChain xmlns="http://schemas.openxmlformats.org/spreadsheetml/2006/main">
  <c r="B15" i="3"/>
  <c r="H27" i="1"/>
  <c r="C20"/>
  <c r="B20"/>
  <c r="B40" l="1"/>
  <c r="K16"/>
  <c r="B22"/>
  <c r="F40" l="1"/>
  <c r="G27" s="1"/>
  <c r="C40"/>
  <c r="C22"/>
  <c r="G15"/>
  <c r="G33" l="1"/>
  <c r="G36"/>
  <c r="I27"/>
  <c r="G31"/>
  <c r="G28"/>
  <c r="G39"/>
  <c r="D36"/>
  <c r="D28"/>
  <c r="E28" s="1"/>
  <c r="D27"/>
  <c r="E27" s="1"/>
  <c r="G29"/>
  <c r="G32"/>
  <c r="G35"/>
  <c r="G37"/>
  <c r="G30"/>
  <c r="G38"/>
  <c r="G34"/>
  <c r="D29"/>
  <c r="E29" s="1"/>
  <c r="D34"/>
  <c r="E34" s="1"/>
  <c r="D38"/>
  <c r="E38" s="1"/>
  <c r="D31"/>
  <c r="E31" s="1"/>
  <c r="D30"/>
  <c r="E30" s="1"/>
  <c r="D39"/>
  <c r="E39" s="1"/>
  <c r="D33"/>
  <c r="D35"/>
  <c r="E35" s="1"/>
  <c r="D32"/>
  <c r="D37"/>
  <c r="E37" s="1"/>
  <c r="E33"/>
  <c r="B15"/>
  <c r="E32"/>
  <c r="E36"/>
  <c r="H29" l="1"/>
  <c r="J29" s="1"/>
  <c r="I29"/>
  <c r="K29" s="1"/>
  <c r="D4" s="1"/>
  <c r="C6"/>
  <c r="C10"/>
  <c r="C14"/>
  <c r="C8"/>
  <c r="C5"/>
  <c r="C9"/>
  <c r="C13"/>
  <c r="C4"/>
  <c r="C3"/>
  <c r="C7"/>
  <c r="C11"/>
  <c r="C2"/>
  <c r="C12"/>
  <c r="H37"/>
  <c r="J37" s="1"/>
  <c r="I37"/>
  <c r="K37" s="1"/>
  <c r="D12" s="1"/>
  <c r="H31"/>
  <c r="J31" s="1"/>
  <c r="I31"/>
  <c r="H33"/>
  <c r="I33"/>
  <c r="H36"/>
  <c r="I36"/>
  <c r="H38"/>
  <c r="J38" s="1"/>
  <c r="I38"/>
  <c r="K38" s="1"/>
  <c r="D13" s="1"/>
  <c r="H32"/>
  <c r="I32"/>
  <c r="H39"/>
  <c r="I39"/>
  <c r="H30"/>
  <c r="J30" s="1"/>
  <c r="I30"/>
  <c r="K30" s="1"/>
  <c r="D5" s="1"/>
  <c r="H28"/>
  <c r="H40" s="1"/>
  <c r="I28"/>
  <c r="H34"/>
  <c r="I34"/>
  <c r="K34" s="1"/>
  <c r="D9" s="1"/>
  <c r="H35"/>
  <c r="I35"/>
  <c r="K35" s="1"/>
  <c r="D10" s="1"/>
  <c r="K31"/>
  <c r="J28"/>
  <c r="J35"/>
  <c r="J32"/>
  <c r="K32"/>
  <c r="D7" s="1"/>
  <c r="J39"/>
  <c r="K39"/>
  <c r="D14" s="1"/>
  <c r="J36"/>
  <c r="K36"/>
  <c r="D11" s="1"/>
  <c r="J33"/>
  <c r="K33"/>
  <c r="D8" s="1"/>
  <c r="J27"/>
  <c r="K27"/>
  <c r="D2" s="1"/>
  <c r="J34"/>
  <c r="G40"/>
  <c r="D40"/>
  <c r="E40"/>
  <c r="I40" l="1"/>
  <c r="K28"/>
  <c r="D6"/>
  <c r="E16" s="1"/>
  <c r="J40"/>
  <c r="E17"/>
  <c r="K40"/>
  <c r="E15" l="1"/>
</calcChain>
</file>

<file path=xl/comments1.xml><?xml version="1.0" encoding="utf-8"?>
<comments xmlns="http://schemas.openxmlformats.org/spreadsheetml/2006/main">
  <authors>
    <author>Jennifer Anziano</author>
  </authors>
  <commentList>
    <comment ref="D3" authorId="0">
      <text>
        <r>
          <rPr>
            <b/>
            <sz val="9"/>
            <color indexed="81"/>
            <rFont val="Tahoma"/>
            <family val="2"/>
          </rPr>
          <t>Jennifer Anziano: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BPA funds are collected differently. BPA is only invoiced for work complete (not in advance like other funders). Therefore, BPA does not receive a credit towards the next year.</t>
        </r>
      </text>
    </comment>
    <comment ref="E16" authorId="0">
      <text>
        <r>
          <rPr>
            <b/>
            <sz val="9"/>
            <color indexed="81"/>
            <rFont val="Tahoma"/>
            <family val="2"/>
          </rPr>
          <t>Jennifer Anziano: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8"/>
            <color indexed="81"/>
            <rFont val="Tahoma"/>
            <family val="2"/>
          </rPr>
          <t>Funds collected from funders (except BPA) that are unspent and therefore will be credited to 2015.</t>
        </r>
      </text>
    </comment>
    <comment ref="B19" authorId="0">
      <text>
        <r>
          <rPr>
            <b/>
            <sz val="9"/>
            <color indexed="81"/>
            <rFont val="Tahoma"/>
            <family val="2"/>
          </rPr>
          <t>Jennifer Anziano:</t>
        </r>
        <r>
          <rPr>
            <sz val="9"/>
            <color indexed="81"/>
            <rFont val="Tahoma"/>
            <family val="2"/>
          </rPr>
          <t xml:space="preserve">
This is the total unobligated funds as of 11/5. If we did not obligate another dollar, this would be the credit.</t>
        </r>
      </text>
    </comment>
    <comment ref="C19" authorId="0">
      <text>
        <r>
          <rPr>
            <b/>
            <sz val="9"/>
            <color indexed="81"/>
            <rFont val="Tahoma"/>
            <family val="2"/>
          </rPr>
          <t>Jennifer Anziano:</t>
        </r>
        <r>
          <rPr>
            <sz val="9"/>
            <color indexed="81"/>
            <rFont val="Tahoma"/>
            <family val="2"/>
          </rPr>
          <t xml:space="preserve">
This assumes obligating funds to a few projects that have been initially scoped, but not finalized.</t>
        </r>
      </text>
    </comment>
  </commentList>
</comments>
</file>

<file path=xl/sharedStrings.xml><?xml version="1.0" encoding="utf-8"?>
<sst xmlns="http://schemas.openxmlformats.org/spreadsheetml/2006/main" count="79" uniqueCount="46">
  <si>
    <t>Organization</t>
  </si>
  <si>
    <t>% Share</t>
  </si>
  <si>
    <t>Date Rec'd</t>
  </si>
  <si>
    <t>Amt Rec'd</t>
  </si>
  <si>
    <t>Avista</t>
  </si>
  <si>
    <t>Bonneville Power Administration</t>
  </si>
  <si>
    <t>Clark Public Utilities</t>
  </si>
  <si>
    <t>Cowlitz County PUD</t>
  </si>
  <si>
    <t>Energy Trust of Oregon</t>
  </si>
  <si>
    <t>EWEB</t>
  </si>
  <si>
    <t>Idaho Power</t>
  </si>
  <si>
    <t>NorthWestern Energy</t>
  </si>
  <si>
    <t>PacifiCorp</t>
  </si>
  <si>
    <t>Puget Sound Energy</t>
  </si>
  <si>
    <t>Seattle City Light</t>
  </si>
  <si>
    <t>Snohomish PUD</t>
  </si>
  <si>
    <t>Tacoma Power</t>
  </si>
  <si>
    <t>Part A Credit:</t>
  </si>
  <si>
    <t>Part B Credit:</t>
  </si>
  <si>
    <t>Determining Carryover</t>
  </si>
  <si>
    <t>2012-2014 Share</t>
  </si>
  <si>
    <t>Credit, Part B</t>
  </si>
  <si>
    <t>2014 Agreed to Amount</t>
  </si>
  <si>
    <t>Actual 2014 Share</t>
  </si>
  <si>
    <t>Northwestern</t>
  </si>
  <si>
    <t>2016 Agreement</t>
  </si>
  <si>
    <t>2015 Credit Amt</t>
  </si>
  <si>
    <t>2016 Invoice Amt</t>
  </si>
  <si>
    <t>2016 Funds to be Invoiced:</t>
  </si>
  <si>
    <t>+ CY 2015 Non-BPA Credit:</t>
  </si>
  <si>
    <t>Total 2016 Credit</t>
  </si>
  <si>
    <t xml:space="preserve"> (2015 funds that were not obligated to contracts by 12/31/15)</t>
  </si>
  <si>
    <t xml:space="preserve"> (2014 funds that were obligated, but not spent by 04/30/15)</t>
  </si>
  <si>
    <t>2015 Agreed to Amount</t>
  </si>
  <si>
    <t>Credit, Part A
Low Estimate</t>
  </si>
  <si>
    <t>Credit, Part A
High Estimate</t>
  </si>
  <si>
    <t>High Estimate</t>
  </si>
  <si>
    <t>Low Estimate</t>
  </si>
  <si>
    <t>Total Credit High Estimate</t>
  </si>
  <si>
    <t>Total Credit Low Estimate</t>
  </si>
  <si>
    <t>TRM Review</t>
  </si>
  <si>
    <t>Wkbk Conv.</t>
  </si>
  <si>
    <t>Member</t>
  </si>
  <si>
    <t>2016 Budget</t>
  </si>
  <si>
    <t>Potential Projects 2015</t>
  </si>
  <si>
    <t>Actual 2015 Share</t>
  </si>
</sst>
</file>

<file path=xl/styles.xml><?xml version="1.0" encoding="utf-8"?>
<styleSheet xmlns="http://schemas.openxmlformats.org/spreadsheetml/2006/main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.0%"/>
  </numFmts>
  <fonts count="15">
    <font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indexed="81"/>
      <name val="Tahoma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</cellStyleXfs>
  <cellXfs count="96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0" fontId="3" fillId="0" borderId="0" xfId="0" applyFont="1"/>
    <xf numFmtId="0" fontId="3" fillId="0" borderId="4" xfId="0" applyFont="1" applyBorder="1" applyAlignment="1">
      <alignment vertical="center"/>
    </xf>
    <xf numFmtId="10" fontId="3" fillId="0" borderId="5" xfId="2" applyNumberFormat="1" applyFont="1" applyFill="1" applyBorder="1"/>
    <xf numFmtId="44" fontId="3" fillId="0" borderId="5" xfId="1" applyFont="1" applyFill="1" applyBorder="1" applyAlignment="1">
      <alignment vertical="center"/>
    </xf>
    <xf numFmtId="164" fontId="3" fillId="0" borderId="5" xfId="1" applyNumberFormat="1" applyFont="1" applyFill="1" applyBorder="1" applyAlignment="1">
      <alignment vertical="center"/>
    </xf>
    <xf numFmtId="164" fontId="3" fillId="0" borderId="5" xfId="1" applyNumberFormat="1" applyFont="1" applyFill="1" applyBorder="1" applyAlignment="1">
      <alignment horizontal="left" vertical="center"/>
    </xf>
    <xf numFmtId="14" fontId="3" fillId="0" borderId="5" xfId="0" applyNumberFormat="1" applyFont="1" applyBorder="1" applyAlignment="1">
      <alignment vertical="center"/>
    </xf>
    <xf numFmtId="44" fontId="3" fillId="0" borderId="6" xfId="1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44" fontId="3" fillId="0" borderId="0" xfId="0" applyNumberFormat="1" applyFont="1"/>
    <xf numFmtId="0" fontId="3" fillId="3" borderId="4" xfId="0" applyFont="1" applyFill="1" applyBorder="1" applyAlignment="1">
      <alignment vertical="center"/>
    </xf>
    <xf numFmtId="10" fontId="3" fillId="3" borderId="5" xfId="2" applyNumberFormat="1" applyFont="1" applyFill="1" applyBorder="1"/>
    <xf numFmtId="0" fontId="3" fillId="3" borderId="7" xfId="0" applyFont="1" applyFill="1" applyBorder="1" applyAlignment="1">
      <alignment vertical="center"/>
    </xf>
    <xf numFmtId="10" fontId="3" fillId="3" borderId="8" xfId="2" applyNumberFormat="1" applyFont="1" applyFill="1" applyBorder="1"/>
    <xf numFmtId="164" fontId="3" fillId="0" borderId="8" xfId="1" applyNumberFormat="1" applyFont="1" applyFill="1" applyBorder="1" applyAlignment="1">
      <alignment vertical="center"/>
    </xf>
    <xf numFmtId="164" fontId="3" fillId="0" borderId="8" xfId="1" applyNumberFormat="1" applyFont="1" applyFill="1" applyBorder="1" applyAlignment="1">
      <alignment horizontal="left" vertical="center"/>
    </xf>
    <xf numFmtId="14" fontId="3" fillId="0" borderId="8" xfId="0" applyNumberFormat="1" applyFont="1" applyBorder="1" applyAlignment="1">
      <alignment vertical="center"/>
    </xf>
    <xf numFmtId="44" fontId="3" fillId="0" borderId="9" xfId="1" applyFont="1" applyBorder="1" applyAlignment="1">
      <alignment horizontal="left" vertical="center"/>
    </xf>
    <xf numFmtId="0" fontId="3" fillId="3" borderId="0" xfId="0" applyFont="1" applyFill="1"/>
    <xf numFmtId="10" fontId="3" fillId="3" borderId="0" xfId="0" applyNumberFormat="1" applyFont="1" applyFill="1"/>
    <xf numFmtId="0" fontId="3" fillId="3" borderId="0" xfId="0" applyFont="1" applyFill="1" applyAlignment="1">
      <alignment horizontal="right"/>
    </xf>
    <xf numFmtId="164" fontId="3" fillId="3" borderId="0" xfId="1" applyNumberFormat="1" applyFont="1" applyFill="1"/>
    <xf numFmtId="44" fontId="3" fillId="0" borderId="10" xfId="0" applyNumberFormat="1" applyFont="1" applyFill="1" applyBorder="1"/>
    <xf numFmtId="0" fontId="3" fillId="3" borderId="0" xfId="0" quotePrefix="1" applyFont="1" applyFill="1" applyAlignment="1">
      <alignment horizontal="right"/>
    </xf>
    <xf numFmtId="0" fontId="4" fillId="3" borderId="0" xfId="0" applyFont="1" applyFill="1" applyAlignment="1">
      <alignment horizontal="right"/>
    </xf>
    <xf numFmtId="44" fontId="4" fillId="3" borderId="0" xfId="1" applyFont="1" applyFill="1"/>
    <xf numFmtId="164" fontId="3" fillId="0" borderId="0" xfId="0" applyNumberFormat="1" applyFont="1"/>
    <xf numFmtId="0" fontId="5" fillId="0" borderId="0" xfId="0" applyFont="1"/>
    <xf numFmtId="0" fontId="4" fillId="0" borderId="0" xfId="0" applyFont="1"/>
    <xf numFmtId="44" fontId="4" fillId="0" borderId="0" xfId="0" applyNumberFormat="1" applyFont="1"/>
    <xf numFmtId="44" fontId="6" fillId="0" borderId="0" xfId="1" applyFont="1"/>
    <xf numFmtId="0" fontId="3" fillId="0" borderId="0" xfId="0" applyFont="1" applyAlignment="1">
      <alignment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3" fillId="0" borderId="11" xfId="0" applyFont="1" applyFill="1" applyBorder="1"/>
    <xf numFmtId="44" fontId="6" fillId="0" borderId="0" xfId="1" applyNumberFormat="1" applyFont="1" applyBorder="1"/>
    <xf numFmtId="10" fontId="6" fillId="0" borderId="0" xfId="2" applyNumberFormat="1" applyFont="1" applyBorder="1"/>
    <xf numFmtId="164" fontId="6" fillId="0" borderId="0" xfId="1" applyNumberFormat="1" applyFont="1" applyBorder="1"/>
    <xf numFmtId="165" fontId="6" fillId="0" borderId="0" xfId="2" applyNumberFormat="1" applyFont="1" applyBorder="1"/>
    <xf numFmtId="164" fontId="3" fillId="0" borderId="0" xfId="2" applyNumberFormat="1" applyFont="1" applyBorder="1"/>
    <xf numFmtId="164" fontId="6" fillId="0" borderId="12" xfId="1" applyNumberFormat="1" applyFont="1" applyBorder="1"/>
    <xf numFmtId="0" fontId="3" fillId="0" borderId="11" xfId="0" applyFont="1" applyBorder="1"/>
    <xf numFmtId="0" fontId="3" fillId="0" borderId="13" xfId="0" applyFont="1" applyBorder="1"/>
    <xf numFmtId="44" fontId="6" fillId="0" borderId="14" xfId="1" applyNumberFormat="1" applyFont="1" applyBorder="1"/>
    <xf numFmtId="10" fontId="6" fillId="0" borderId="14" xfId="2" applyNumberFormat="1" applyFont="1" applyBorder="1"/>
    <xf numFmtId="164" fontId="6" fillId="0" borderId="14" xfId="1" applyNumberFormat="1" applyFont="1" applyBorder="1"/>
    <xf numFmtId="165" fontId="6" fillId="0" borderId="14" xfId="2" applyNumberFormat="1" applyFont="1" applyBorder="1"/>
    <xf numFmtId="164" fontId="3" fillId="0" borderId="14" xfId="2" applyNumberFormat="1" applyFont="1" applyBorder="1"/>
    <xf numFmtId="164" fontId="6" fillId="0" borderId="15" xfId="1" applyNumberFormat="1" applyFont="1" applyBorder="1"/>
    <xf numFmtId="165" fontId="4" fillId="0" borderId="0" xfId="0" applyNumberFormat="1" applyFont="1"/>
    <xf numFmtId="164" fontId="4" fillId="0" borderId="0" xfId="0" applyNumberFormat="1" applyFont="1"/>
    <xf numFmtId="9" fontId="4" fillId="0" borderId="0" xfId="2" applyFont="1"/>
    <xf numFmtId="165" fontId="3" fillId="0" borderId="0" xfId="2" applyNumberFormat="1" applyFont="1"/>
    <xf numFmtId="165" fontId="3" fillId="0" borderId="14" xfId="2" applyNumberFormat="1" applyFont="1" applyBorder="1"/>
    <xf numFmtId="0" fontId="2" fillId="2" borderId="16" xfId="0" applyFont="1" applyFill="1" applyBorder="1" applyAlignment="1">
      <alignment horizontal="center" wrapText="1"/>
    </xf>
    <xf numFmtId="44" fontId="3" fillId="4" borderId="0" xfId="0" applyNumberFormat="1" applyFont="1" applyFill="1"/>
    <xf numFmtId="0" fontId="4" fillId="0" borderId="0" xfId="0" applyFont="1" applyAlignment="1">
      <alignment horizontal="center"/>
    </xf>
    <xf numFmtId="6" fontId="3" fillId="0" borderId="0" xfId="0" applyNumberFormat="1" applyFont="1"/>
    <xf numFmtId="164" fontId="3" fillId="0" borderId="0" xfId="2" applyNumberFormat="1" applyFont="1" applyFill="1" applyBorder="1"/>
    <xf numFmtId="164" fontId="6" fillId="0" borderId="12" xfId="1" applyNumberFormat="1" applyFont="1" applyFill="1" applyBorder="1"/>
    <xf numFmtId="0" fontId="4" fillId="0" borderId="0" xfId="0" applyFont="1" applyFill="1"/>
    <xf numFmtId="0" fontId="3" fillId="0" borderId="0" xfId="0" applyFont="1" applyFill="1"/>
    <xf numFmtId="164" fontId="3" fillId="0" borderId="0" xfId="0" applyNumberFormat="1" applyFont="1" applyFill="1"/>
    <xf numFmtId="0" fontId="11" fillId="2" borderId="19" xfId="0" applyFont="1" applyFill="1" applyBorder="1"/>
    <xf numFmtId="0" fontId="11" fillId="2" borderId="26" xfId="0" applyFont="1" applyFill="1" applyBorder="1" applyAlignment="1">
      <alignment horizontal="center" wrapText="1"/>
    </xf>
    <xf numFmtId="0" fontId="11" fillId="2" borderId="22" xfId="0" applyFont="1" applyFill="1" applyBorder="1" applyAlignment="1">
      <alignment horizontal="center" wrapText="1"/>
    </xf>
    <xf numFmtId="0" fontId="11" fillId="2" borderId="25" xfId="0" applyFont="1" applyFill="1" applyBorder="1" applyAlignment="1">
      <alignment horizontal="center" wrapText="1"/>
    </xf>
    <xf numFmtId="0" fontId="11" fillId="2" borderId="17" xfId="0" applyFont="1" applyFill="1" applyBorder="1" applyAlignment="1">
      <alignment horizontal="center" wrapText="1"/>
    </xf>
    <xf numFmtId="0" fontId="11" fillId="2" borderId="18" xfId="0" applyFont="1" applyFill="1" applyBorder="1" applyAlignment="1">
      <alignment horizontal="center" wrapText="1"/>
    </xf>
    <xf numFmtId="0" fontId="12" fillId="0" borderId="0" xfId="0" applyFont="1"/>
    <xf numFmtId="0" fontId="13" fillId="0" borderId="20" xfId="0" applyFont="1" applyBorder="1" applyAlignment="1">
      <alignment vertical="center"/>
    </xf>
    <xf numFmtId="164" fontId="13" fillId="0" borderId="27" xfId="2" applyNumberFormat="1" applyFont="1" applyBorder="1"/>
    <xf numFmtId="164" fontId="13" fillId="0" borderId="23" xfId="2" applyNumberFormat="1" applyFont="1" applyBorder="1"/>
    <xf numFmtId="164" fontId="14" fillId="0" borderId="29" xfId="1" applyNumberFormat="1" applyFont="1" applyBorder="1"/>
    <xf numFmtId="164" fontId="13" fillId="0" borderId="0" xfId="2" applyNumberFormat="1" applyFont="1" applyBorder="1"/>
    <xf numFmtId="164" fontId="14" fillId="0" borderId="12" xfId="1" applyNumberFormat="1" applyFont="1" applyBorder="1"/>
    <xf numFmtId="164" fontId="13" fillId="0" borderId="0" xfId="2" applyNumberFormat="1" applyFont="1" applyFill="1" applyBorder="1"/>
    <xf numFmtId="164" fontId="14" fillId="0" borderId="12" xfId="1" applyNumberFormat="1" applyFont="1" applyFill="1" applyBorder="1"/>
    <xf numFmtId="0" fontId="13" fillId="0" borderId="20" xfId="0" applyFont="1" applyFill="1" applyBorder="1" applyAlignment="1">
      <alignment vertical="center"/>
    </xf>
    <xf numFmtId="0" fontId="13" fillId="0" borderId="21" xfId="0" applyFont="1" applyFill="1" applyBorder="1" applyAlignment="1">
      <alignment vertical="center"/>
    </xf>
    <xf numFmtId="164" fontId="13" fillId="0" borderId="28" xfId="2" applyNumberFormat="1" applyFont="1" applyBorder="1"/>
    <xf numFmtId="164" fontId="13" fillId="0" borderId="24" xfId="2" applyNumberFormat="1" applyFont="1" applyBorder="1"/>
    <xf numFmtId="164" fontId="14" fillId="0" borderId="30" xfId="1" applyNumberFormat="1" applyFont="1" applyBorder="1"/>
    <xf numFmtId="164" fontId="13" fillId="0" borderId="14" xfId="2" applyNumberFormat="1" applyFont="1" applyBorder="1"/>
    <xf numFmtId="164" fontId="14" fillId="0" borderId="15" xfId="1" applyNumberFormat="1" applyFont="1" applyBorder="1"/>
    <xf numFmtId="0" fontId="12" fillId="0" borderId="0" xfId="0" applyFont="1" applyBorder="1"/>
    <xf numFmtId="164" fontId="11" fillId="0" borderId="23" xfId="0" applyNumberFormat="1" applyFont="1" applyBorder="1"/>
    <xf numFmtId="164" fontId="11" fillId="0" borderId="27" xfId="0" applyNumberFormat="1" applyFont="1" applyBorder="1"/>
    <xf numFmtId="164" fontId="11" fillId="0" borderId="29" xfId="0" applyNumberFormat="1" applyFont="1" applyBorder="1"/>
    <xf numFmtId="164" fontId="11" fillId="0" borderId="0" xfId="0" applyNumberFormat="1" applyFont="1" applyBorder="1"/>
    <xf numFmtId="164" fontId="13" fillId="0" borderId="23" xfId="1" applyNumberFormat="1" applyFont="1" applyFill="1" applyBorder="1" applyAlignment="1">
      <alignment vertical="center"/>
    </xf>
    <xf numFmtId="164" fontId="13" fillId="0" borderId="24" xfId="1" applyNumberFormat="1" applyFont="1" applyFill="1" applyBorder="1" applyAlignment="1">
      <alignment vertical="center"/>
    </xf>
  </cellXfs>
  <cellStyles count="4">
    <cellStyle name="Currency" xfId="1" builtinId="4"/>
    <cellStyle name="Normal" xfId="0" builtinId="0"/>
    <cellStyle name="Normal 2" xfId="3"/>
    <cellStyle name="Percent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JL/RTF/Accounting/2015/RTF2015accounting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ategory (2015)"/>
      <sheetName val="Category Detail (2015)"/>
      <sheetName val="2015 WP - Allocation"/>
      <sheetName val="2015 WP - Summary"/>
      <sheetName val="Funding"/>
      <sheetName val="Contracts"/>
      <sheetName val="BPA Funding"/>
      <sheetName val="Projections"/>
      <sheetName val="Anziano"/>
      <sheetName val="Ptarmigan"/>
      <sheetName val="Rushton"/>
      <sheetName val="Hadley"/>
      <sheetName val="Ton"/>
      <sheetName val="DNV-GL"/>
      <sheetName val="Milshtein"/>
      <sheetName val="SBW"/>
      <sheetName val="Cadmus"/>
      <sheetName val="Ecotope-SEEM"/>
      <sheetName val="Ecotope-MF"/>
      <sheetName val="Members"/>
      <sheetName val="Koran-NorthWrite"/>
      <sheetName val="Koran-SBW"/>
      <sheetName val="Maunder"/>
      <sheetName val="Acker"/>
      <sheetName val="Miller"/>
      <sheetName val="Welch"/>
      <sheetName val="Knori"/>
      <sheetName val="Bopp"/>
      <sheetName val="Davis"/>
      <sheetName val="A Baker"/>
      <sheetName val="Thompson"/>
      <sheetName val="Baylon"/>
    </sheetNames>
    <sheetDataSet>
      <sheetData sheetId="0"/>
      <sheetData sheetId="1"/>
      <sheetData sheetId="2"/>
      <sheetData sheetId="3"/>
      <sheetData sheetId="4"/>
      <sheetData sheetId="5">
        <row r="30">
          <cell r="E30">
            <v>108334.01000000001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40"/>
  <sheetViews>
    <sheetView tabSelected="1" workbookViewId="0">
      <selection activeCell="H2" sqref="H2"/>
    </sheetView>
  </sheetViews>
  <sheetFormatPr defaultRowHeight="12.75"/>
  <cols>
    <col min="1" max="1" width="27.42578125" style="4" bestFit="1" customWidth="1"/>
    <col min="2" max="2" width="14.42578125" style="4" customWidth="1"/>
    <col min="3" max="3" width="15.5703125" style="4" bestFit="1" customWidth="1"/>
    <col min="4" max="4" width="15" style="4" customWidth="1"/>
    <col min="5" max="5" width="16.140625" style="4" bestFit="1" customWidth="1"/>
    <col min="6" max="6" width="13.85546875" style="4" customWidth="1"/>
    <col min="7" max="7" width="13.5703125" style="4" customWidth="1"/>
    <col min="8" max="8" width="12.7109375" style="4" bestFit="1" customWidth="1"/>
    <col min="9" max="10" width="12.7109375" style="4" customWidth="1"/>
    <col min="11" max="11" width="13" style="4" customWidth="1"/>
    <col min="12" max="16384" width="9.140625" style="4"/>
  </cols>
  <sheetData>
    <row r="1" spans="1:11" ht="15">
      <c r="A1" s="1" t="s">
        <v>0</v>
      </c>
      <c r="B1" s="2" t="s">
        <v>1</v>
      </c>
      <c r="C1" s="2" t="s">
        <v>25</v>
      </c>
      <c r="D1" s="2" t="s">
        <v>26</v>
      </c>
      <c r="E1" s="2" t="s">
        <v>27</v>
      </c>
      <c r="F1" s="2" t="s">
        <v>2</v>
      </c>
      <c r="G1" s="3" t="s">
        <v>3</v>
      </c>
    </row>
    <row r="2" spans="1:11">
      <c r="A2" s="5" t="s">
        <v>4</v>
      </c>
      <c r="B2" s="6">
        <v>5.7419999999999999E-2</v>
      </c>
      <c r="C2" s="7">
        <f>ROUND(1696000*B2*(1/B$15),-2)</f>
        <v>98300</v>
      </c>
      <c r="D2" s="8">
        <f>K27</f>
        <v>5530.6600752177837</v>
      </c>
      <c r="E2" s="9"/>
      <c r="F2" s="10"/>
      <c r="G2" s="11"/>
    </row>
    <row r="3" spans="1:11">
      <c r="A3" s="5" t="s">
        <v>5</v>
      </c>
      <c r="B3" s="6">
        <v>0.3604</v>
      </c>
      <c r="C3" s="7">
        <f t="shared" ref="C3:C14" si="0">ROUND(1696000*B3*(1/B$15),-2)</f>
        <v>617200</v>
      </c>
      <c r="D3" s="8">
        <v>0</v>
      </c>
      <c r="E3" s="9"/>
      <c r="F3" s="12"/>
      <c r="G3" s="11"/>
    </row>
    <row r="4" spans="1:11">
      <c r="A4" s="5" t="s">
        <v>6</v>
      </c>
      <c r="B4" s="6">
        <v>1.3140000000000001E-2</v>
      </c>
      <c r="C4" s="7">
        <f t="shared" si="0"/>
        <v>22500</v>
      </c>
      <c r="D4" s="8">
        <f t="shared" ref="D4:D14" si="1">K29</f>
        <v>1292.6040918647686</v>
      </c>
      <c r="E4" s="9"/>
      <c r="F4" s="10"/>
      <c r="G4" s="11"/>
    </row>
    <row r="5" spans="1:11">
      <c r="A5" s="5" t="s">
        <v>7</v>
      </c>
      <c r="B5" s="6">
        <v>3.8300000000000001E-3</v>
      </c>
      <c r="C5" s="7">
        <f t="shared" si="0"/>
        <v>6600</v>
      </c>
      <c r="D5" s="8">
        <f t="shared" si="1"/>
        <v>331.90141229088238</v>
      </c>
      <c r="E5" s="9"/>
      <c r="F5" s="10"/>
      <c r="G5" s="11"/>
    </row>
    <row r="6" spans="1:11">
      <c r="A6" s="5" t="s">
        <v>8</v>
      </c>
      <c r="B6" s="6">
        <v>0.20146</v>
      </c>
      <c r="C6" s="7">
        <f t="shared" si="0"/>
        <v>345000</v>
      </c>
      <c r="D6" s="8">
        <f t="shared" si="1"/>
        <v>19828.447823095554</v>
      </c>
      <c r="E6" s="9"/>
      <c r="F6" s="10"/>
      <c r="G6" s="11"/>
    </row>
    <row r="7" spans="1:11">
      <c r="A7" s="5" t="s">
        <v>9</v>
      </c>
      <c r="B7" s="6">
        <v>3.1700000000000001E-3</v>
      </c>
      <c r="C7" s="7">
        <f t="shared" si="0"/>
        <v>5400</v>
      </c>
      <c r="D7" s="8">
        <f t="shared" si="1"/>
        <v>389.51613857785662</v>
      </c>
      <c r="E7" s="9"/>
      <c r="F7" s="10"/>
      <c r="G7" s="11"/>
    </row>
    <row r="8" spans="1:11">
      <c r="A8" s="5" t="s">
        <v>10</v>
      </c>
      <c r="B8" s="6">
        <v>8.9660000000000004E-2</v>
      </c>
      <c r="C8" s="7">
        <f t="shared" si="0"/>
        <v>153600</v>
      </c>
      <c r="D8" s="8">
        <f t="shared" si="1"/>
        <v>8622.6257892668891</v>
      </c>
      <c r="E8" s="9"/>
      <c r="F8" s="10"/>
      <c r="G8" s="11"/>
    </row>
    <row r="9" spans="1:11">
      <c r="A9" s="5" t="s">
        <v>11</v>
      </c>
      <c r="B9" s="6">
        <v>4.0349999999999997E-2</v>
      </c>
      <c r="C9" s="7">
        <f t="shared" si="0"/>
        <v>69100</v>
      </c>
      <c r="D9" s="8">
        <f t="shared" si="1"/>
        <v>2024.3980918762932</v>
      </c>
      <c r="E9" s="9"/>
      <c r="F9" s="10"/>
      <c r="G9" s="11"/>
    </row>
    <row r="10" spans="1:11">
      <c r="A10" s="5" t="s">
        <v>12</v>
      </c>
      <c r="B10" s="6">
        <v>2.5430000000000001E-2</v>
      </c>
      <c r="C10" s="7">
        <f t="shared" si="0"/>
        <v>43600</v>
      </c>
      <c r="D10" s="8">
        <f t="shared" si="1"/>
        <v>3234.3006357158847</v>
      </c>
      <c r="E10" s="9"/>
      <c r="F10" s="10"/>
      <c r="G10" s="11"/>
      <c r="J10" s="32" t="s">
        <v>44</v>
      </c>
    </row>
    <row r="11" spans="1:11">
      <c r="A11" s="5" t="s">
        <v>13</v>
      </c>
      <c r="B11" s="6">
        <v>0.14138999999999999</v>
      </c>
      <c r="C11" s="7">
        <f t="shared" si="0"/>
        <v>242100</v>
      </c>
      <c r="D11" s="8">
        <f t="shared" si="1"/>
        <v>13660.776993178293</v>
      </c>
      <c r="E11" s="9"/>
      <c r="F11" s="10"/>
      <c r="G11" s="11"/>
      <c r="H11" s="13"/>
      <c r="I11" s="13"/>
      <c r="J11" s="13" t="s">
        <v>40</v>
      </c>
      <c r="K11" s="61">
        <v>20000</v>
      </c>
    </row>
    <row r="12" spans="1:11">
      <c r="A12" s="5" t="s">
        <v>14</v>
      </c>
      <c r="B12" s="6">
        <v>3.6549999999999999E-2</v>
      </c>
      <c r="C12" s="7">
        <f t="shared" si="0"/>
        <v>62600</v>
      </c>
      <c r="D12" s="8">
        <f t="shared" si="1"/>
        <v>3599.343334602886</v>
      </c>
      <c r="E12" s="9"/>
      <c r="F12" s="10"/>
      <c r="G12" s="11"/>
      <c r="J12" s="13" t="s">
        <v>41</v>
      </c>
      <c r="K12" s="61">
        <v>20000</v>
      </c>
    </row>
    <row r="13" spans="1:11">
      <c r="A13" s="14" t="s">
        <v>15</v>
      </c>
      <c r="B13" s="15">
        <v>6.5399999999999998E-3</v>
      </c>
      <c r="C13" s="7">
        <f t="shared" si="0"/>
        <v>11200</v>
      </c>
      <c r="D13" s="8">
        <f>K38</f>
        <v>692.92023284235893</v>
      </c>
      <c r="E13" s="9"/>
      <c r="F13" s="10"/>
      <c r="G13" s="11"/>
      <c r="J13" s="13" t="s">
        <v>42</v>
      </c>
      <c r="K13" s="61">
        <v>10000</v>
      </c>
    </row>
    <row r="14" spans="1:11" ht="13.5" thickBot="1">
      <c r="A14" s="16" t="s">
        <v>16</v>
      </c>
      <c r="B14" s="17">
        <v>1.0959999999999999E-2</v>
      </c>
      <c r="C14" s="7">
        <f t="shared" si="0"/>
        <v>18800</v>
      </c>
      <c r="D14" s="18">
        <f t="shared" si="1"/>
        <v>1085.5334684978525</v>
      </c>
      <c r="E14" s="19"/>
      <c r="F14" s="20"/>
      <c r="G14" s="21"/>
      <c r="J14" s="13"/>
      <c r="K14" s="61"/>
    </row>
    <row r="15" spans="1:11" ht="13.5" thickBot="1">
      <c r="A15" s="22"/>
      <c r="B15" s="23">
        <f>SUM(B2:B14)</f>
        <v>0.99029999999999985</v>
      </c>
      <c r="C15" s="22"/>
      <c r="D15" s="24" t="s">
        <v>28</v>
      </c>
      <c r="E15" s="25">
        <f>SUM(E2:E14)</f>
        <v>0</v>
      </c>
      <c r="G15" s="26">
        <f>SUM(G2:G14)</f>
        <v>0</v>
      </c>
      <c r="J15" s="13"/>
      <c r="K15" s="61"/>
    </row>
    <row r="16" spans="1:11">
      <c r="A16" s="22"/>
      <c r="B16" s="22"/>
      <c r="C16" s="22"/>
      <c r="D16" s="27" t="s">
        <v>29</v>
      </c>
      <c r="E16" s="25">
        <f>SUM(D2:D14)</f>
        <v>60293.028087027298</v>
      </c>
      <c r="J16" s="13"/>
      <c r="K16" s="61">
        <f>SUM(K11:K15)</f>
        <v>50000</v>
      </c>
    </row>
    <row r="17" spans="1:12">
      <c r="A17" s="22"/>
      <c r="B17" s="22"/>
      <c r="C17" s="22"/>
      <c r="D17" s="28" t="s">
        <v>43</v>
      </c>
      <c r="E17" s="29">
        <f>SUM(C2:C14)</f>
        <v>1696000</v>
      </c>
    </row>
    <row r="18" spans="1:12">
      <c r="E18" s="30"/>
    </row>
    <row r="19" spans="1:12">
      <c r="B19" s="60" t="s">
        <v>36</v>
      </c>
      <c r="C19" s="60" t="s">
        <v>37</v>
      </c>
      <c r="E19" s="13"/>
    </row>
    <row r="20" spans="1:12">
      <c r="A20" s="4" t="s">
        <v>17</v>
      </c>
      <c r="B20" s="59">
        <f>[1]Contracts!$E$30</f>
        <v>108334.01000000001</v>
      </c>
      <c r="C20" s="59">
        <f>B20-K16</f>
        <v>58334.010000000009</v>
      </c>
      <c r="D20" s="31" t="s">
        <v>31</v>
      </c>
      <c r="H20" s="13"/>
      <c r="I20" s="13"/>
      <c r="J20" s="13"/>
      <c r="K20" s="13"/>
    </row>
    <row r="21" spans="1:12">
      <c r="A21" s="4" t="s">
        <v>18</v>
      </c>
      <c r="B21" s="13">
        <v>36957.828999999947</v>
      </c>
      <c r="C21" s="13">
        <v>36957.828999999947</v>
      </c>
      <c r="D21" s="31" t="s">
        <v>32</v>
      </c>
    </row>
    <row r="22" spans="1:12">
      <c r="A22" s="32" t="s">
        <v>30</v>
      </c>
      <c r="B22" s="33">
        <f>SUM(B20:B21)</f>
        <v>145291.83899999995</v>
      </c>
      <c r="C22" s="33">
        <f>SUM(C20:C21)</f>
        <v>95291.838999999949</v>
      </c>
    </row>
    <row r="23" spans="1:12">
      <c r="J23" s="64"/>
      <c r="K23" s="65"/>
    </row>
    <row r="24" spans="1:12" s="32" customFormat="1">
      <c r="A24" s="32" t="s">
        <v>19</v>
      </c>
      <c r="J24" s="66"/>
      <c r="K24" s="66"/>
    </row>
    <row r="25" spans="1:12" ht="13.5" thickBot="1">
      <c r="A25" s="32"/>
      <c r="B25"/>
      <c r="C25" s="34"/>
      <c r="D25" s="34"/>
      <c r="E25" s="34"/>
      <c r="F25" s="34"/>
      <c r="G25" s="34"/>
      <c r="H25"/>
      <c r="I25"/>
      <c r="J25"/>
      <c r="L25" s="35"/>
    </row>
    <row r="26" spans="1:12" ht="45">
      <c r="A26" s="1" t="s">
        <v>0</v>
      </c>
      <c r="B26" s="36" t="s">
        <v>20</v>
      </c>
      <c r="C26" s="36" t="s">
        <v>22</v>
      </c>
      <c r="D26" s="36" t="s">
        <v>23</v>
      </c>
      <c r="E26" s="36" t="s">
        <v>21</v>
      </c>
      <c r="F26" s="36" t="s">
        <v>33</v>
      </c>
      <c r="G26" s="36" t="s">
        <v>45</v>
      </c>
      <c r="H26" s="36" t="s">
        <v>35</v>
      </c>
      <c r="I26" s="58" t="s">
        <v>34</v>
      </c>
      <c r="J26" s="58" t="s">
        <v>38</v>
      </c>
      <c r="K26" s="37" t="s">
        <v>39</v>
      </c>
    </row>
    <row r="27" spans="1:12">
      <c r="A27" s="38" t="s">
        <v>4</v>
      </c>
      <c r="B27" s="56">
        <v>5.6347589952477933E-2</v>
      </c>
      <c r="C27" s="39">
        <v>83000</v>
      </c>
      <c r="D27" s="40">
        <f>C27/C$40</f>
        <v>5.6347589952477933E-2</v>
      </c>
      <c r="E27" s="41">
        <f>C$21*D27</f>
        <v>2082.4845940257946</v>
      </c>
      <c r="F27" s="39">
        <v>96800</v>
      </c>
      <c r="G27" s="42">
        <f>F27/F$40</f>
        <v>5.9110893991206642E-2</v>
      </c>
      <c r="H27" s="43">
        <f>G27*B$20</f>
        <v>6403.7201807523206</v>
      </c>
      <c r="I27" s="43">
        <f>G27*C$20</f>
        <v>3448.1754811919886</v>
      </c>
      <c r="J27" s="43">
        <f>E27+H27</f>
        <v>8486.2047747781144</v>
      </c>
      <c r="K27" s="44">
        <f>I27+E27</f>
        <v>5530.6600752177837</v>
      </c>
    </row>
    <row r="28" spans="1:12">
      <c r="A28" s="38" t="s">
        <v>5</v>
      </c>
      <c r="B28" s="56">
        <v>0.35499999999999998</v>
      </c>
      <c r="C28" s="39">
        <v>532000</v>
      </c>
      <c r="D28" s="40">
        <f>C28/C$40</f>
        <v>0.36116768499660556</v>
      </c>
      <c r="E28" s="41">
        <f t="shared" ref="E28:E39" si="2">C$21*D28</f>
        <v>13347.973542430394</v>
      </c>
      <c r="F28" s="39">
        <v>607800</v>
      </c>
      <c r="G28" s="42">
        <f t="shared" ref="G28:G39" si="3">F28/F$40</f>
        <v>0.37115290669272105</v>
      </c>
      <c r="H28" s="43">
        <f>G28*B$20</f>
        <v>40208.482705178314</v>
      </c>
      <c r="I28" s="43">
        <f t="shared" ref="I28:I39" si="4">G28*C$20</f>
        <v>21650.83737054226</v>
      </c>
      <c r="J28" s="43">
        <f t="shared" ref="J28:J39" si="5">E28+H28</f>
        <v>53556.456247608709</v>
      </c>
      <c r="K28" s="44">
        <f t="shared" ref="K28:K39" si="6">I28+E28</f>
        <v>34998.810912972651</v>
      </c>
    </row>
    <row r="29" spans="1:12">
      <c r="A29" s="38" t="s">
        <v>6</v>
      </c>
      <c r="B29" s="56">
        <v>1.3577732518669382E-2</v>
      </c>
      <c r="C29" s="39">
        <v>20000</v>
      </c>
      <c r="D29" s="40">
        <f t="shared" ref="D29:D39" si="7">C29/C$40</f>
        <v>1.3577732518669382E-2</v>
      </c>
      <c r="E29" s="41">
        <f t="shared" si="2"/>
        <v>501.8035166327216</v>
      </c>
      <c r="F29" s="39">
        <v>22200</v>
      </c>
      <c r="G29" s="42">
        <f t="shared" si="3"/>
        <v>1.3556424035173424E-2</v>
      </c>
      <c r="H29" s="43">
        <f t="shared" ref="H29:H39" si="8">G29*B$20</f>
        <v>1468.6217769907182</v>
      </c>
      <c r="I29" s="43">
        <f t="shared" si="4"/>
        <v>790.80057523204698</v>
      </c>
      <c r="J29" s="43">
        <f t="shared" si="5"/>
        <v>1970.4252936234398</v>
      </c>
      <c r="K29" s="44">
        <f t="shared" si="6"/>
        <v>1292.6040918647686</v>
      </c>
    </row>
    <row r="30" spans="1:12">
      <c r="A30" s="38" t="s">
        <v>7</v>
      </c>
      <c r="B30" s="56">
        <v>2.7155465037338763E-3</v>
      </c>
      <c r="C30" s="39">
        <v>4000</v>
      </c>
      <c r="D30" s="40">
        <f t="shared" si="7"/>
        <v>2.7155465037338763E-3</v>
      </c>
      <c r="E30" s="41">
        <f t="shared" si="2"/>
        <v>100.36070332654432</v>
      </c>
      <c r="F30" s="39">
        <v>6500</v>
      </c>
      <c r="G30" s="42">
        <f t="shared" si="3"/>
        <v>3.9692232535417683E-3</v>
      </c>
      <c r="H30" s="43">
        <f t="shared" si="8"/>
        <v>430.00187164142648</v>
      </c>
      <c r="I30" s="43">
        <f t="shared" si="4"/>
        <v>231.54070896433808</v>
      </c>
      <c r="J30" s="43">
        <f t="shared" si="5"/>
        <v>530.36257496797077</v>
      </c>
      <c r="K30" s="44">
        <f t="shared" si="6"/>
        <v>331.90141229088238</v>
      </c>
    </row>
    <row r="31" spans="1:12">
      <c r="A31" s="38" t="s">
        <v>8</v>
      </c>
      <c r="B31" s="56">
        <v>0.20909708078750849</v>
      </c>
      <c r="C31" s="39">
        <v>308000</v>
      </c>
      <c r="D31" s="40">
        <f t="shared" si="7"/>
        <v>0.20909708078750849</v>
      </c>
      <c r="E31" s="41">
        <f t="shared" si="2"/>
        <v>7727.7741561439134</v>
      </c>
      <c r="F31" s="39">
        <v>339700</v>
      </c>
      <c r="G31" s="42">
        <f t="shared" si="3"/>
        <v>0.20743771372740596</v>
      </c>
      <c r="H31" s="43">
        <f t="shared" si="8"/>
        <v>22472.559353321936</v>
      </c>
      <c r="I31" s="43">
        <f t="shared" si="4"/>
        <v>12100.673666951639</v>
      </c>
      <c r="J31" s="62">
        <f t="shared" si="5"/>
        <v>30200.333509465851</v>
      </c>
      <c r="K31" s="63">
        <f t="shared" si="6"/>
        <v>19828.447823095554</v>
      </c>
    </row>
    <row r="32" spans="1:12">
      <c r="A32" s="38" t="s">
        <v>9</v>
      </c>
      <c r="B32" s="56">
        <v>5.4310930074677527E-3</v>
      </c>
      <c r="C32" s="39">
        <v>8000</v>
      </c>
      <c r="D32" s="40">
        <f t="shared" si="7"/>
        <v>5.4310930074677527E-3</v>
      </c>
      <c r="E32" s="41">
        <f t="shared" si="2"/>
        <v>200.72140665308865</v>
      </c>
      <c r="F32" s="39">
        <v>5300</v>
      </c>
      <c r="G32" s="42">
        <f t="shared" si="3"/>
        <v>3.2364435759648265E-3</v>
      </c>
      <c r="H32" s="43">
        <f t="shared" si="8"/>
        <v>350.61691072300931</v>
      </c>
      <c r="I32" s="43">
        <f t="shared" si="4"/>
        <v>188.79473192476797</v>
      </c>
      <c r="J32" s="43">
        <f t="shared" si="5"/>
        <v>551.33831737609796</v>
      </c>
      <c r="K32" s="44">
        <f t="shared" si="6"/>
        <v>389.51613857785662</v>
      </c>
    </row>
    <row r="33" spans="1:11">
      <c r="A33" s="38" t="s">
        <v>10</v>
      </c>
      <c r="B33" s="56">
        <v>8.7576374745417518E-2</v>
      </c>
      <c r="C33" s="39">
        <v>129000</v>
      </c>
      <c r="D33" s="40">
        <f t="shared" si="7"/>
        <v>8.7576374745417518E-2</v>
      </c>
      <c r="E33" s="41">
        <f t="shared" si="2"/>
        <v>3236.6326822810547</v>
      </c>
      <c r="F33" s="39">
        <v>151200</v>
      </c>
      <c r="G33" s="42">
        <f t="shared" si="3"/>
        <v>9.2330239374694673E-2</v>
      </c>
      <c r="H33" s="43">
        <f t="shared" si="8"/>
        <v>10002.505075720568</v>
      </c>
      <c r="I33" s="43">
        <f t="shared" si="4"/>
        <v>5385.9931069858339</v>
      </c>
      <c r="J33" s="43">
        <f t="shared" si="5"/>
        <v>13239.137758001623</v>
      </c>
      <c r="K33" s="44">
        <f t="shared" si="6"/>
        <v>8622.6257892668891</v>
      </c>
    </row>
    <row r="34" spans="1:11">
      <c r="A34" s="38" t="s">
        <v>24</v>
      </c>
      <c r="B34" s="56">
        <v>2.0366598778004074E-2</v>
      </c>
      <c r="C34" s="39">
        <v>30000</v>
      </c>
      <c r="D34" s="40">
        <f t="shared" si="7"/>
        <v>2.0366598778004074E-2</v>
      </c>
      <c r="E34" s="41">
        <f t="shared" si="2"/>
        <v>752.70527494908242</v>
      </c>
      <c r="F34" s="39">
        <v>35700</v>
      </c>
      <c r="G34" s="42">
        <f t="shared" si="3"/>
        <v>2.180019540791402E-2</v>
      </c>
      <c r="H34" s="43">
        <f t="shared" si="8"/>
        <v>2361.7025873229118</v>
      </c>
      <c r="I34" s="43">
        <f t="shared" si="4"/>
        <v>1271.6928169272107</v>
      </c>
      <c r="J34" s="43">
        <f t="shared" si="5"/>
        <v>3114.4078622719944</v>
      </c>
      <c r="K34" s="44">
        <f t="shared" si="6"/>
        <v>2024.3980918762932</v>
      </c>
    </row>
    <row r="35" spans="1:11">
      <c r="A35" s="38" t="s">
        <v>12</v>
      </c>
      <c r="B35" s="56">
        <v>4.6164290563475902E-2</v>
      </c>
      <c r="C35" s="39">
        <v>68000</v>
      </c>
      <c r="D35" s="40">
        <f t="shared" si="7"/>
        <v>4.6164290563475902E-2</v>
      </c>
      <c r="E35" s="41">
        <f t="shared" si="2"/>
        <v>1706.1319565512536</v>
      </c>
      <c r="F35" s="39">
        <v>42900</v>
      </c>
      <c r="G35" s="42">
        <f t="shared" si="3"/>
        <v>2.6196873473375671E-2</v>
      </c>
      <c r="H35" s="43">
        <f t="shared" si="8"/>
        <v>2838.0123528334148</v>
      </c>
      <c r="I35" s="43">
        <f t="shared" si="4"/>
        <v>1528.1686791646314</v>
      </c>
      <c r="J35" s="43">
        <f t="shared" si="5"/>
        <v>4544.1443093846683</v>
      </c>
      <c r="K35" s="44">
        <f t="shared" si="6"/>
        <v>3234.3006357158847</v>
      </c>
    </row>
    <row r="36" spans="1:11">
      <c r="A36" s="38" t="s">
        <v>13</v>
      </c>
      <c r="B36" s="56">
        <v>0.13985064494229463</v>
      </c>
      <c r="C36" s="39">
        <v>206000</v>
      </c>
      <c r="D36" s="40">
        <f t="shared" si="7"/>
        <v>0.13985064494229463</v>
      </c>
      <c r="E36" s="41">
        <f t="shared" si="2"/>
        <v>5168.5762213170319</v>
      </c>
      <c r="F36" s="39">
        <v>238400</v>
      </c>
      <c r="G36" s="42">
        <f t="shared" si="3"/>
        <v>0.14557889594528578</v>
      </c>
      <c r="H36" s="43">
        <f t="shared" si="8"/>
        <v>15771.145569125551</v>
      </c>
      <c r="I36" s="43">
        <f t="shared" si="4"/>
        <v>8492.2007718612622</v>
      </c>
      <c r="J36" s="43">
        <f t="shared" si="5"/>
        <v>20939.721790442582</v>
      </c>
      <c r="K36" s="44">
        <f t="shared" si="6"/>
        <v>13660.776993178293</v>
      </c>
    </row>
    <row r="37" spans="1:11">
      <c r="A37" s="45" t="s">
        <v>14</v>
      </c>
      <c r="B37" s="56">
        <v>3.8017651052274268E-2</v>
      </c>
      <c r="C37" s="39">
        <v>56000</v>
      </c>
      <c r="D37" s="40">
        <f t="shared" si="7"/>
        <v>3.8017651052274268E-2</v>
      </c>
      <c r="E37" s="41">
        <f t="shared" si="2"/>
        <v>1405.0498465716205</v>
      </c>
      <c r="F37" s="39">
        <v>61600</v>
      </c>
      <c r="G37" s="42">
        <f t="shared" si="3"/>
        <v>3.7616023448949681E-2</v>
      </c>
      <c r="H37" s="43">
        <f t="shared" si="8"/>
        <v>4075.0946604787496</v>
      </c>
      <c r="I37" s="43">
        <f t="shared" si="4"/>
        <v>2194.2934880312655</v>
      </c>
      <c r="J37" s="43">
        <f t="shared" si="5"/>
        <v>5480.1445070503705</v>
      </c>
      <c r="K37" s="44">
        <f t="shared" si="6"/>
        <v>3599.343334602886</v>
      </c>
    </row>
    <row r="38" spans="1:11">
      <c r="A38" s="45" t="s">
        <v>15</v>
      </c>
      <c r="B38" s="56">
        <v>8.1466395112016286E-3</v>
      </c>
      <c r="C38" s="39">
        <v>12000</v>
      </c>
      <c r="D38" s="40">
        <f t="shared" si="7"/>
        <v>8.1466395112016286E-3</v>
      </c>
      <c r="E38" s="41">
        <f t="shared" si="2"/>
        <v>301.08210997963295</v>
      </c>
      <c r="F38" s="39">
        <v>11000</v>
      </c>
      <c r="G38" s="42">
        <f t="shared" si="3"/>
        <v>6.7171470444553003E-3</v>
      </c>
      <c r="H38" s="43">
        <f t="shared" si="8"/>
        <v>727.69547508549101</v>
      </c>
      <c r="I38" s="43">
        <f t="shared" si="4"/>
        <v>391.83812286272598</v>
      </c>
      <c r="J38" s="43">
        <f t="shared" si="5"/>
        <v>1028.777585065124</v>
      </c>
      <c r="K38" s="44">
        <f t="shared" si="6"/>
        <v>692.92023284235893</v>
      </c>
    </row>
    <row r="39" spans="1:11" ht="13.5" thickBot="1">
      <c r="A39" s="46" t="s">
        <v>16</v>
      </c>
      <c r="B39" s="57">
        <v>1.1541072640868975E-2</v>
      </c>
      <c r="C39" s="47">
        <v>17000</v>
      </c>
      <c r="D39" s="48">
        <f t="shared" si="7"/>
        <v>1.1541072640868975E-2</v>
      </c>
      <c r="E39" s="49">
        <f t="shared" si="2"/>
        <v>426.53298913781339</v>
      </c>
      <c r="F39" s="47">
        <v>18500</v>
      </c>
      <c r="G39" s="50">
        <f t="shared" si="3"/>
        <v>1.1297020029311187E-2</v>
      </c>
      <c r="H39" s="51">
        <f t="shared" si="8"/>
        <v>1223.8514808255984</v>
      </c>
      <c r="I39" s="51">
        <f t="shared" si="4"/>
        <v>659.00047936003921</v>
      </c>
      <c r="J39" s="51">
        <f t="shared" si="5"/>
        <v>1650.3844699634119</v>
      </c>
      <c r="K39" s="52">
        <f t="shared" si="6"/>
        <v>1085.5334684978525</v>
      </c>
    </row>
    <row r="40" spans="1:11">
      <c r="B40" s="53">
        <f>SUM(B27:B39)</f>
        <v>0.99383231500339464</v>
      </c>
      <c r="C40" s="54">
        <f>SUM(C27:C39)</f>
        <v>1473000</v>
      </c>
      <c r="D40" s="55">
        <f>SUM(D27:D39)</f>
        <v>1</v>
      </c>
      <c r="E40" s="54">
        <f>SUM(E27:E39)</f>
        <v>36957.828999999947</v>
      </c>
      <c r="F40" s="54">
        <f t="shared" ref="F40:G40" si="9">SUM(F27:F39)</f>
        <v>1637600</v>
      </c>
      <c r="G40" s="55">
        <f t="shared" si="9"/>
        <v>0.99999999999999978</v>
      </c>
      <c r="H40" s="54">
        <f>SUM(H27:H39)</f>
        <v>108334.01000000001</v>
      </c>
      <c r="I40" s="54">
        <f>SUM(I27:I39)</f>
        <v>58334.010000000009</v>
      </c>
      <c r="J40" s="54">
        <f>SUM(J27:J39)</f>
        <v>145291.83899999998</v>
      </c>
      <c r="K40" s="54">
        <f>SUM(K27:K39)</f>
        <v>95291.838999999978</v>
      </c>
    </row>
  </sheetData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5"/>
  <sheetViews>
    <sheetView zoomScaleNormal="100" workbookViewId="0">
      <selection sqref="A1:G15"/>
    </sheetView>
  </sheetViews>
  <sheetFormatPr defaultRowHeight="15"/>
  <cols>
    <col min="1" max="1" width="31.85546875" style="73" bestFit="1" customWidth="1"/>
    <col min="2" max="2" width="15" style="73" customWidth="1"/>
    <col min="3" max="7" width="15.7109375" style="73" customWidth="1"/>
    <col min="8" max="16384" width="9.140625" style="73"/>
  </cols>
  <sheetData>
    <row r="1" spans="1:7" ht="63">
      <c r="A1" s="67" t="s">
        <v>0</v>
      </c>
      <c r="B1" s="69" t="s">
        <v>25</v>
      </c>
      <c r="C1" s="68" t="s">
        <v>35</v>
      </c>
      <c r="D1" s="69" t="s">
        <v>34</v>
      </c>
      <c r="E1" s="70" t="s">
        <v>21</v>
      </c>
      <c r="F1" s="71" t="s">
        <v>38</v>
      </c>
      <c r="G1" s="72" t="s">
        <v>39</v>
      </c>
    </row>
    <row r="2" spans="1:7" ht="16.5" customHeight="1">
      <c r="A2" s="74" t="s">
        <v>4</v>
      </c>
      <c r="B2" s="94">
        <v>98300</v>
      </c>
      <c r="C2" s="75">
        <v>6403.7201807523206</v>
      </c>
      <c r="D2" s="76">
        <v>3448.1754811919886</v>
      </c>
      <c r="E2" s="77">
        <v>2082.4845940257946</v>
      </c>
      <c r="F2" s="78">
        <v>8486.2047747781144</v>
      </c>
      <c r="G2" s="79">
        <v>5530.6600752177837</v>
      </c>
    </row>
    <row r="3" spans="1:7" ht="16.5" customHeight="1">
      <c r="A3" s="74" t="s">
        <v>5</v>
      </c>
      <c r="B3" s="94">
        <v>617200</v>
      </c>
      <c r="C3" s="75">
        <v>40208.482705178314</v>
      </c>
      <c r="D3" s="76">
        <v>21650.83737054226</v>
      </c>
      <c r="E3" s="77">
        <v>13347.973542430394</v>
      </c>
      <c r="F3" s="78">
        <v>53556.456247608709</v>
      </c>
      <c r="G3" s="79">
        <v>34998.810912972651</v>
      </c>
    </row>
    <row r="4" spans="1:7" ht="16.5" customHeight="1">
      <c r="A4" s="74" t="s">
        <v>6</v>
      </c>
      <c r="B4" s="94">
        <v>22500</v>
      </c>
      <c r="C4" s="75">
        <v>1468.6217769907182</v>
      </c>
      <c r="D4" s="76">
        <v>790.80057523204698</v>
      </c>
      <c r="E4" s="77">
        <v>501.8035166327216</v>
      </c>
      <c r="F4" s="78">
        <v>1970.4252936234398</v>
      </c>
      <c r="G4" s="79">
        <v>1292.6040918647686</v>
      </c>
    </row>
    <row r="5" spans="1:7" ht="16.5" customHeight="1">
      <c r="A5" s="74" t="s">
        <v>7</v>
      </c>
      <c r="B5" s="94">
        <v>6600</v>
      </c>
      <c r="C5" s="75">
        <v>430.00187164142648</v>
      </c>
      <c r="D5" s="76">
        <v>231.54070896433808</v>
      </c>
      <c r="E5" s="77">
        <v>100.36070332654432</v>
      </c>
      <c r="F5" s="78">
        <v>530.36257496797077</v>
      </c>
      <c r="G5" s="79">
        <v>331.90141229088238</v>
      </c>
    </row>
    <row r="6" spans="1:7" ht="16.5" customHeight="1">
      <c r="A6" s="74" t="s">
        <v>8</v>
      </c>
      <c r="B6" s="94">
        <v>345000</v>
      </c>
      <c r="C6" s="75">
        <v>22472.559353321936</v>
      </c>
      <c r="D6" s="76">
        <v>12100.673666951639</v>
      </c>
      <c r="E6" s="77">
        <v>7727.7741561439134</v>
      </c>
      <c r="F6" s="80">
        <v>30200.333509465851</v>
      </c>
      <c r="G6" s="81">
        <v>19828.447823095554</v>
      </c>
    </row>
    <row r="7" spans="1:7" ht="16.5" customHeight="1">
      <c r="A7" s="74" t="s">
        <v>9</v>
      </c>
      <c r="B7" s="94">
        <v>5400</v>
      </c>
      <c r="C7" s="75">
        <v>350.61691072300931</v>
      </c>
      <c r="D7" s="76">
        <v>188.79473192476797</v>
      </c>
      <c r="E7" s="77">
        <v>200.72140665308865</v>
      </c>
      <c r="F7" s="78">
        <v>551.33831737609796</v>
      </c>
      <c r="G7" s="79">
        <v>389.51613857785662</v>
      </c>
    </row>
    <row r="8" spans="1:7" ht="16.5" customHeight="1">
      <c r="A8" s="74" t="s">
        <v>10</v>
      </c>
      <c r="B8" s="94">
        <v>153600</v>
      </c>
      <c r="C8" s="75">
        <v>10002.505075720568</v>
      </c>
      <c r="D8" s="76">
        <v>5385.9931069858339</v>
      </c>
      <c r="E8" s="77">
        <v>3236.6326822810547</v>
      </c>
      <c r="F8" s="78">
        <v>13239.137758001623</v>
      </c>
      <c r="G8" s="79">
        <v>8622.6257892668891</v>
      </c>
    </row>
    <row r="9" spans="1:7" ht="16.5" customHeight="1">
      <c r="A9" s="74" t="s">
        <v>11</v>
      </c>
      <c r="B9" s="94">
        <v>69100</v>
      </c>
      <c r="C9" s="75">
        <v>2361.7025873229118</v>
      </c>
      <c r="D9" s="76">
        <v>1271.6928169272107</v>
      </c>
      <c r="E9" s="77">
        <v>752.70527494908242</v>
      </c>
      <c r="F9" s="78">
        <v>3114.4078622719944</v>
      </c>
      <c r="G9" s="79">
        <v>2024.3980918762932</v>
      </c>
    </row>
    <row r="10" spans="1:7" ht="16.5" customHeight="1">
      <c r="A10" s="74" t="s">
        <v>12</v>
      </c>
      <c r="B10" s="94">
        <v>43600</v>
      </c>
      <c r="C10" s="75">
        <v>2838.0123528334148</v>
      </c>
      <c r="D10" s="76">
        <v>1528.1686791646314</v>
      </c>
      <c r="E10" s="77">
        <v>1706.1319565512536</v>
      </c>
      <c r="F10" s="78">
        <v>4544.1443093846683</v>
      </c>
      <c r="G10" s="79">
        <v>3234.3006357158847</v>
      </c>
    </row>
    <row r="11" spans="1:7" ht="16.5" customHeight="1">
      <c r="A11" s="82" t="s">
        <v>13</v>
      </c>
      <c r="B11" s="94">
        <v>242100</v>
      </c>
      <c r="C11" s="75">
        <v>15771.145569125551</v>
      </c>
      <c r="D11" s="76">
        <v>8492.2007718612622</v>
      </c>
      <c r="E11" s="77">
        <v>5168.5762213170319</v>
      </c>
      <c r="F11" s="78">
        <v>20939.721790442582</v>
      </c>
      <c r="G11" s="79">
        <v>13660.776993178293</v>
      </c>
    </row>
    <row r="12" spans="1:7" ht="16.5" customHeight="1">
      <c r="A12" s="82" t="s">
        <v>14</v>
      </c>
      <c r="B12" s="94">
        <v>62600</v>
      </c>
      <c r="C12" s="75">
        <v>4075.0946604787496</v>
      </c>
      <c r="D12" s="76">
        <v>2194.2934880312655</v>
      </c>
      <c r="E12" s="77">
        <v>1405.0498465716205</v>
      </c>
      <c r="F12" s="78">
        <v>5480.1445070503705</v>
      </c>
      <c r="G12" s="79">
        <v>3599.343334602886</v>
      </c>
    </row>
    <row r="13" spans="1:7" ht="16.5" customHeight="1">
      <c r="A13" s="82" t="s">
        <v>15</v>
      </c>
      <c r="B13" s="94">
        <v>11200</v>
      </c>
      <c r="C13" s="75">
        <v>727.69547508549101</v>
      </c>
      <c r="D13" s="76">
        <v>391.83812286272598</v>
      </c>
      <c r="E13" s="77">
        <v>301.08210997963295</v>
      </c>
      <c r="F13" s="78">
        <v>1028.777585065124</v>
      </c>
      <c r="G13" s="79">
        <v>692.92023284235893</v>
      </c>
    </row>
    <row r="14" spans="1:7" ht="16.5" customHeight="1" thickBot="1">
      <c r="A14" s="83" t="s">
        <v>16</v>
      </c>
      <c r="B14" s="95">
        <v>18800</v>
      </c>
      <c r="C14" s="84">
        <v>1223.8514808255984</v>
      </c>
      <c r="D14" s="85">
        <v>659.00047936003921</v>
      </c>
      <c r="E14" s="86">
        <v>426.53298913781339</v>
      </c>
      <c r="F14" s="87">
        <v>1650.3844699634119</v>
      </c>
      <c r="G14" s="88">
        <v>1085.5334684978525</v>
      </c>
    </row>
    <row r="15" spans="1:7" ht="16.5" customHeight="1">
      <c r="A15" s="89"/>
      <c r="B15" s="90">
        <f>SUM(B2:B14)</f>
        <v>1696000</v>
      </c>
      <c r="C15" s="91">
        <v>108334.01000000001</v>
      </c>
      <c r="D15" s="90">
        <v>58334.010000000009</v>
      </c>
      <c r="E15" s="92">
        <v>36957.828999999947</v>
      </c>
      <c r="F15" s="93">
        <v>145291.83899999998</v>
      </c>
      <c r="G15" s="93">
        <v>95291.838999999978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2016</vt:lpstr>
      <vt:lpstr>Sheet1</vt:lpstr>
    </vt:vector>
  </TitlesOfParts>
  <Company>Northwest Power and Conservation Council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Anziano</dc:creator>
  <cp:lastModifiedBy>Jennifer Light</cp:lastModifiedBy>
  <dcterms:created xsi:type="dcterms:W3CDTF">2015-08-25T18:13:24Z</dcterms:created>
  <dcterms:modified xsi:type="dcterms:W3CDTF">2015-11-05T20:30:35Z</dcterms:modified>
</cp:coreProperties>
</file>