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9035" windowHeight="11760"/>
  </bookViews>
  <sheets>
    <sheet name="Sheet1" sheetId="1" r:id="rId1"/>
    <sheet name="Sheet2" sheetId="2" r:id="rId2"/>
    <sheet name="Sheet3" sheetId="3" r:id="rId3"/>
  </sheets>
  <definedNames>
    <definedName name="_xlnm.Print_Area" localSheetId="0">Sheet1!$A$1:$F$74</definedName>
    <definedName name="_xlnm.Print_Titles" localSheetId="0">Sheet1!$1:$1</definedName>
  </definedNames>
  <calcPr calcId="125725"/>
</workbook>
</file>

<file path=xl/calcChain.xml><?xml version="1.0" encoding="utf-8"?>
<calcChain xmlns="http://schemas.openxmlformats.org/spreadsheetml/2006/main">
  <c r="E61" i="1"/>
  <c r="C61"/>
  <c r="E60"/>
  <c r="C60"/>
  <c r="F60" s="1"/>
  <c r="E59"/>
  <c r="C59"/>
  <c r="F59" s="1"/>
  <c r="E58"/>
  <c r="C58"/>
  <c r="C57"/>
  <c r="C56"/>
  <c r="C55"/>
  <c r="C65" s="1"/>
  <c r="C54"/>
  <c r="C62" l="1"/>
  <c r="E66"/>
  <c r="C67"/>
  <c r="C66"/>
  <c r="F66" s="1"/>
  <c r="F61"/>
  <c r="C64"/>
  <c r="F58"/>
  <c r="C68" l="1"/>
  <c r="E6" l="1"/>
  <c r="E5"/>
  <c r="C51"/>
  <c r="E36" l="1"/>
  <c r="E35"/>
  <c r="E34"/>
  <c r="E25"/>
  <c r="E24"/>
  <c r="E23"/>
  <c r="E22"/>
  <c r="E21"/>
  <c r="E56" s="1"/>
  <c r="F56" s="1"/>
  <c r="E20"/>
  <c r="E55" s="1"/>
  <c r="E65" l="1"/>
  <c r="F65" s="1"/>
  <c r="F55"/>
  <c r="E11"/>
  <c r="E10"/>
  <c r="E9"/>
  <c r="E8"/>
  <c r="E7"/>
  <c r="E4"/>
  <c r="E3"/>
  <c r="E54" l="1"/>
  <c r="E57"/>
  <c r="F57" s="1"/>
  <c r="E64"/>
  <c r="E62"/>
  <c r="F54"/>
  <c r="E67"/>
  <c r="F67" s="1"/>
  <c r="E51"/>
  <c r="E68" l="1"/>
  <c r="F64"/>
  <c r="F68" s="1"/>
  <c r="F62"/>
</calcChain>
</file>

<file path=xl/sharedStrings.xml><?xml version="1.0" encoding="utf-8"?>
<sst xmlns="http://schemas.openxmlformats.org/spreadsheetml/2006/main" count="186" uniqueCount="116">
  <si>
    <t>Task</t>
  </si>
  <si>
    <t>FY 13 Cost</t>
  </si>
  <si>
    <t>Clackamas tag recovery lab</t>
  </si>
  <si>
    <t>RMPC operations</t>
  </si>
  <si>
    <t>Spawning ground surveys for CWT retrieval in Oregon tribs in LCR.</t>
  </si>
  <si>
    <t>Commercial &amp; sport CWT recovery in LCR.</t>
  </si>
  <si>
    <t xml:space="preserve">Oregon coast commercial &amp; sport CWT recovery. </t>
  </si>
  <si>
    <t>1982-013-01 (PSMFC CWT)</t>
  </si>
  <si>
    <t xml:space="preserve">Insert CWTs.  </t>
  </si>
  <si>
    <t xml:space="preserve">1982-013-03 (USFWS CWT) </t>
  </si>
  <si>
    <t xml:space="preserve">Tagging trailer maintenance. </t>
  </si>
  <si>
    <t>Snout recovery and tag decoding at hatcheries.</t>
  </si>
  <si>
    <t>Collect snouts at various hatcheries, ship to recovery lab in Olympia, decode tags.</t>
  </si>
  <si>
    <t>Task Comments</t>
  </si>
  <si>
    <t>Funding Comments</t>
  </si>
  <si>
    <t>Funding continued to support pHOS sampling.</t>
  </si>
  <si>
    <t>1982-013-04 (WDFW CWT)</t>
  </si>
  <si>
    <t xml:space="preserve">Estimated proportion of FY 13 WEs  "B" and "I" likely to be spent on CWT insertion.  </t>
  </si>
  <si>
    <t>2010-036-00 (WDFW &amp; PSMFC CWT recovery)</t>
  </si>
  <si>
    <t>Recover/decode CWTs</t>
  </si>
  <si>
    <t>Spawning ground surveys for CWT retrieval from coho in WA tribs in LCR.</t>
  </si>
  <si>
    <t>WDFW portion.</t>
  </si>
  <si>
    <t>PSMFC portion.</t>
  </si>
  <si>
    <t>Spawning ground surveys for CWT retrieval from Chinook in WA tribs in LCR.</t>
  </si>
  <si>
    <t>Spawning ground surveys for Chinook retrieval from coho in WA tribs in LCR.</t>
  </si>
  <si>
    <t>Snout recovery at state hatcheries.</t>
  </si>
  <si>
    <t>Sport fishery CWT recovery</t>
  </si>
  <si>
    <t>Commercial CWT recovery in LCR.</t>
  </si>
  <si>
    <t>Methods development for escapement sampling</t>
  </si>
  <si>
    <t>Manage fishery &amp; escapement databases.</t>
  </si>
  <si>
    <t>PIT, CWT, &amp; escapement data transfer</t>
  </si>
  <si>
    <t>Analyze data for stock status monitoring purposes</t>
  </si>
  <si>
    <t>Analyze spawning data</t>
  </si>
  <si>
    <t>Dissemenate data results to fishery managers</t>
  </si>
  <si>
    <t xml:space="preserve">Appears to be primarily harvest oriented activity. </t>
  </si>
  <si>
    <t>PIT fishery data analysis</t>
  </si>
  <si>
    <t>Insert CWTs and PIT tags</t>
  </si>
  <si>
    <t>Estimate progeny-per-parent productivity of hatchery steelhead and Chinook salmon</t>
  </si>
  <si>
    <t>Creel surveys of Umatilla River non-tribal recreational salmonid fisheries</t>
  </si>
  <si>
    <t xml:space="preserve">Catch and harvest will be categorized by adult, jack, and subjack for Chinook salmon and hatchery and natural origin for summer steelhead and spring Chinook salmon.  Angling effort will be expressed as total number of angler hours and angler day trips.  Catch composition data collected includes sex, length, and external marks. Snouts will be collected from all harvested coded-wire tagged fish.  </t>
  </si>
  <si>
    <t>Creel survey data analysis</t>
  </si>
  <si>
    <t>Clatsop County assistance with tagging fall bright Chinook with ad clip, L-vent fin clip, and CWT</t>
  </si>
  <si>
    <t>ODFW CWT of spring &amp; fall Chinook, &amp; coho</t>
  </si>
  <si>
    <t>WDFW CWT of coho</t>
  </si>
  <si>
    <t xml:space="preserve">ODFW snout recovery, harvest estimates, CWT &amp; fin marking data mgmt, and run reconstruction </t>
  </si>
  <si>
    <t xml:space="preserve">CWT tag recovery and snout handling.  </t>
  </si>
  <si>
    <t xml:space="preserve">Occurs as part of WEs G, H, and J in FY 13 M&amp;E contract.  $60K is estimated portion of WE $265K total for CWTs. </t>
  </si>
  <si>
    <t xml:space="preserve">Provide snouts containing CWT's collected during redd/carcass surveys to extraction labs </t>
  </si>
  <si>
    <t xml:space="preserve">Conducted under contract to USFWS. </t>
  </si>
  <si>
    <t xml:space="preserve">Carcass surveys funded at $15,000 snout transfer to lab at $1,000 (Nez Perce Tribe contract). </t>
  </si>
  <si>
    <t>Carcass surveys</t>
  </si>
  <si>
    <t xml:space="preserve">Sho-Ban Tribe contract.  </t>
  </si>
  <si>
    <t xml:space="preserve">Carcass surveys funded at $223,315, snout transfer to lab at $1,000 (IDFG contract). </t>
  </si>
  <si>
    <t>Carcass surveys and snout shipping</t>
  </si>
  <si>
    <t xml:space="preserve">Totals:  </t>
  </si>
  <si>
    <t xml:space="preserve">The same funding logic as for tag lab applies to RMPC operations.  </t>
  </si>
  <si>
    <t xml:space="preserve">No nexus for BPA to fund.  </t>
  </si>
  <si>
    <t xml:space="preserve">Work under project 1988-010-04 was transferred to this project starting in FY 13.  Total amount of CWT-related work between between the two projects appears to have decreased.   Continue to fund as a council program. </t>
  </si>
  <si>
    <t xml:space="preserve">Continue to fund as a council program hatchery.  </t>
  </si>
  <si>
    <t xml:space="preserve">As above. </t>
  </si>
  <si>
    <t xml:space="preserve">Continue to fund as part of a council program hatchery.  </t>
  </si>
  <si>
    <t xml:space="preserve">This project ends after FY 14.  Since the three contracts all extend through the end of calendar year 2013, it is assumed that  all tag recoveries would have been completed under the FY 13 contract.  </t>
  </si>
  <si>
    <t>Project funding ends after FY 16, consistent with council recommendation on 7/7/2011:  "Implement through FY 2016. Consistent with the original intent of this project this project will work toward being self-sustaining by 2017."</t>
  </si>
  <si>
    <t xml:space="preserve">Appear to be all Willamette COE or Columbia River M.A. hatcheries.  </t>
  </si>
  <si>
    <t xml:space="preserve">Includes shipping of snouts from Clackamas, Willamette, McKenzie, South Santiam, Marion Forks, Bonneville, and Sandy hatcheries to the Clackamas Recovery Lab.  </t>
  </si>
  <si>
    <t xml:space="preserve">Snouts recovered, tags decoded, and data uploaded to RMIS.  Unclear how many total hatcheries involved in snout recovery, but above 3 definitely included.  </t>
  </si>
  <si>
    <t xml:space="preserve">The three hatcheries listed appear to be M.A.   </t>
  </si>
  <si>
    <t xml:space="preserve">All Mitchell Act hatcheries.   </t>
  </si>
  <si>
    <t xml:space="preserve">Tag and ad clip bright fall Chinook at Bonneville hatchery; spring Chinook at Leaburg (50K), Willamette (170K), Marion Forks (30K), South Santiam (50K), and McKenzie hatcheries (25K);  and coho at Cascade (100K), Herman (50K), and Bonneville hatcheries (50K).  </t>
  </si>
  <si>
    <t xml:space="preserve">Tag and ad clip spring Chinook at Little White Salmon NFH (75K) and Carson NFH (75K) &amp; coho at Eagle Creek NFH (25K). </t>
  </si>
  <si>
    <t xml:space="preserve">Tag and ad clip spring Chinook at Kalama Falls (100K), Fallert Creek (100K), and Klickitat (140K) hatcheries; fall Chinook at Kalama Falls (100K) , Fallert Creek (100K), Toutle (100K),  and Washougal (100K) hatcheries, and coho at Gray's River (35K), Kalama Falls (35K), Fallert Creek (35K), Toutle (35K), Washougal (105K), and Klickitat hatcheries (40K).  </t>
  </si>
  <si>
    <t xml:space="preserve">Funding continued to support pHOS sampling.  ODFW is funded entity via subcontract to PSMFC.  </t>
  </si>
  <si>
    <t xml:space="preserve">No nexus for BPA to fund.  ODFW is funded entity via subcontract to PSMFC.  </t>
  </si>
  <si>
    <t xml:space="preserve">Lab funding is based on the percentage of total tag recovery dollars spent by ODFW.  Since many fewer tags recovered on spawning ground, this means BPA would be paying more per tag recovered for lab processing.  ODFW is funded entity via subcontract to PSMFC.  </t>
  </si>
  <si>
    <t xml:space="preserve">Oregon side of LCR.  </t>
  </si>
  <si>
    <t>1990-005-00 Umatilla Hatchery RM&amp;E (ODFW)</t>
  </si>
  <si>
    <t>1982-013-02          (ODFW CWT)</t>
  </si>
  <si>
    <t>1996-043-00  Johnson Creek Artificial Propagation Enhancement (Nez Perce Tribe)</t>
  </si>
  <si>
    <t>1989-098-00  Salmon Studies in Idaho Rivers (IDFG)</t>
  </si>
  <si>
    <t>1993-060-00  S.A.F.E (ODFW)</t>
  </si>
  <si>
    <t xml:space="preserve">1983-350-03         NPT Hatchery RM&amp;E (Nez Perce Tribe)    </t>
  </si>
  <si>
    <t>ODFW:</t>
  </si>
  <si>
    <t xml:space="preserve">WDFW: </t>
  </si>
  <si>
    <t xml:space="preserve">PSMFC: </t>
  </si>
  <si>
    <t xml:space="preserve">USFWS: </t>
  </si>
  <si>
    <t xml:space="preserve">Nez Perce Tribe: </t>
  </si>
  <si>
    <t xml:space="preserve">Clatsop County: </t>
  </si>
  <si>
    <t xml:space="preserve">IDFG: </t>
  </si>
  <si>
    <t xml:space="preserve">By funded entity: </t>
  </si>
  <si>
    <t>By state:</t>
  </si>
  <si>
    <t>Oregon:</t>
  </si>
  <si>
    <t xml:space="preserve">Washington: </t>
  </si>
  <si>
    <t xml:space="preserve">Idaho: </t>
  </si>
  <si>
    <t>Non-state (NPT+FWS):</t>
  </si>
  <si>
    <t xml:space="preserve">Total: </t>
  </si>
  <si>
    <t>Reduced Funding</t>
  </si>
  <si>
    <t xml:space="preserve"> </t>
  </si>
  <si>
    <t xml:space="preserve">Progeny-per-parent productivity indicates the success of salmonids in producing offspring that survive to reproduce.  By comparing progeny-per-parent ratios of naturally- and hatchery-reared salmonids, we can measure the ability of artificial rearing to impart a survival advantage to hatchery-produced salmonids.  </t>
  </si>
  <si>
    <t xml:space="preserve">Net Continued Funding </t>
  </si>
  <si>
    <t>Current (FY 13) Funding</t>
  </si>
  <si>
    <t>Funding Reductions</t>
  </si>
  <si>
    <t>Sho-Ban Tribes:</t>
  </si>
  <si>
    <t>Project Number, Name, &amp; Sponsor</t>
  </si>
  <si>
    <t xml:space="preserve">Non-tribal fisheries will be monitored in the Umatilla River from RM 0-3.7 and RM 37-55 to estimate catch and harvest using stratified roving creel surveys.  Catch and harvest will be categorized by adult, jack, and subjack for Chinook salmon and hatchery and natural origin for summer steelhead and spring Chinook salmon.  Angling effort will be expressed as total number of angler hours and angler day trips.  Snouts will be collected from all harvested coded-wire tagged fish.  </t>
  </si>
  <si>
    <t xml:space="preserve">Adipose clip all fish raised at Umatilla Fish Hatchery.  Coded-wire tag 60,000 summer steelhead smolts, CWT 150,000 and blank-wire tag 450,000 subyearling fall Chinook salmon, CWT 280,000 spring Chinook salmon smolts.          
</t>
  </si>
  <si>
    <t xml:space="preserve">ODFW + Clatsop County + PSMFC RMPC </t>
  </si>
  <si>
    <t>WDFW + PSFMC LCR Tag Recovery</t>
  </si>
  <si>
    <t>IDFG + Sho-Ban Tribes</t>
  </si>
  <si>
    <t xml:space="preserve">Nez Perce Tribe + USFWS </t>
  </si>
  <si>
    <t xml:space="preserve">Oregon = </t>
  </si>
  <si>
    <t>Washington =</t>
  </si>
  <si>
    <t>Idaho =</t>
  </si>
  <si>
    <t xml:space="preserve">Non-state = </t>
  </si>
  <si>
    <t xml:space="preserve">Cost estimate needs to be vetted by George Nandor.   Not a separate WE in Pices.   </t>
  </si>
  <si>
    <t xml:space="preserve">Considered task occurring in state of Oregon.  </t>
  </si>
  <si>
    <t xml:space="preserve">Oregon coast ocean recoveries.  </t>
  </si>
</sst>
</file>

<file path=xl/styles.xml><?xml version="1.0" encoding="utf-8"?>
<styleSheet xmlns="http://schemas.openxmlformats.org/spreadsheetml/2006/main">
  <numFmts count="1">
    <numFmt numFmtId="164" formatCode="&quot;$&quot;#,##0"/>
  </numFmts>
  <fonts count="6">
    <font>
      <sz val="11"/>
      <color theme="1"/>
      <name val="Calibri"/>
      <family val="2"/>
      <scheme val="minor"/>
    </font>
    <font>
      <u/>
      <sz val="11"/>
      <color theme="1"/>
      <name val="Calibri"/>
      <family val="2"/>
      <scheme val="minor"/>
    </font>
    <font>
      <sz val="11"/>
      <color theme="1"/>
      <name val="Calibri"/>
      <family val="2"/>
    </font>
    <font>
      <sz val="11"/>
      <name val="Calibri"/>
      <family val="2"/>
    </font>
    <font>
      <u/>
      <sz val="11"/>
      <color theme="1"/>
      <name val="Calibri"/>
      <family val="2"/>
    </font>
    <font>
      <b/>
      <sz val="11"/>
      <color theme="1"/>
      <name val="Calibri"/>
      <family val="2"/>
    </font>
  </fonts>
  <fills count="3">
    <fill>
      <patternFill patternType="none"/>
    </fill>
    <fill>
      <patternFill patternType="gray125"/>
    </fill>
    <fill>
      <patternFill patternType="solid">
        <fgColor theme="0" tint="-0.14996795556505021"/>
        <bgColor indexed="64"/>
      </patternFill>
    </fill>
  </fills>
  <borders count="38">
    <border>
      <left/>
      <right/>
      <top/>
      <bottom/>
      <diagonal/>
    </border>
    <border>
      <left/>
      <right style="thin">
        <color indexed="64"/>
      </right>
      <top/>
      <bottom/>
      <diagonal/>
    </border>
    <border>
      <left style="thin">
        <color auto="1"/>
      </left>
      <right/>
      <top/>
      <bottom/>
      <diagonal/>
    </border>
    <border>
      <left/>
      <right style="thin">
        <color auto="1"/>
      </right>
      <top style="thin">
        <color auto="1"/>
      </top>
      <bottom style="thin">
        <color auto="1"/>
      </bottom>
      <diagonal/>
    </border>
    <border>
      <left/>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style="medium">
        <color indexed="64"/>
      </top>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style="thin">
        <color auto="1"/>
      </top>
      <bottom style="medium">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right style="medium">
        <color auto="1"/>
      </right>
      <top/>
      <bottom/>
      <diagonal/>
    </border>
    <border>
      <left style="thin">
        <color auto="1"/>
      </left>
      <right/>
      <top/>
      <bottom style="thin">
        <color auto="1"/>
      </bottom>
      <diagonal/>
    </border>
  </borders>
  <cellStyleXfs count="1">
    <xf numFmtId="0" fontId="0" fillId="0" borderId="0"/>
  </cellStyleXfs>
  <cellXfs count="120">
    <xf numFmtId="0" fontId="0" fillId="0" borderId="0" xfId="0"/>
    <xf numFmtId="0" fontId="2" fillId="2" borderId="4"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0" borderId="0" xfId="0" applyFont="1"/>
    <xf numFmtId="49" fontId="2" fillId="0" borderId="5" xfId="0" applyNumberFormat="1" applyFont="1" applyBorder="1" applyAlignment="1">
      <alignment vertical="center" wrapText="1"/>
    </xf>
    <xf numFmtId="164" fontId="2" fillId="0" borderId="8" xfId="0" applyNumberFormat="1" applyFont="1" applyBorder="1" applyAlignment="1">
      <alignment horizontal="right" vertical="center"/>
    </xf>
    <xf numFmtId="49" fontId="2" fillId="0" borderId="8" xfId="0" applyNumberFormat="1" applyFont="1" applyBorder="1" applyAlignment="1">
      <alignment vertical="center" wrapText="1"/>
    </xf>
    <xf numFmtId="164" fontId="2" fillId="0" borderId="8" xfId="0" applyNumberFormat="1" applyFont="1" applyBorder="1" applyAlignment="1">
      <alignment vertical="center"/>
    </xf>
    <xf numFmtId="49" fontId="2" fillId="0" borderId="3" xfId="0" applyNumberFormat="1" applyFont="1" applyBorder="1" applyAlignment="1">
      <alignment vertical="center" wrapText="1"/>
    </xf>
    <xf numFmtId="164" fontId="2" fillId="0" borderId="9" xfId="0" applyNumberFormat="1" applyFont="1" applyBorder="1" applyAlignment="1">
      <alignment horizontal="right" vertical="center"/>
    </xf>
    <xf numFmtId="49" fontId="2" fillId="0" borderId="9" xfId="0" applyNumberFormat="1" applyFont="1" applyBorder="1" applyAlignment="1">
      <alignment vertical="center" wrapText="1"/>
    </xf>
    <xf numFmtId="164" fontId="2" fillId="0" borderId="9" xfId="0" applyNumberFormat="1" applyFont="1" applyBorder="1" applyAlignment="1">
      <alignment vertical="center"/>
    </xf>
    <xf numFmtId="0" fontId="1" fillId="0" borderId="0" xfId="0" applyFont="1" applyFill="1" applyBorder="1" applyAlignment="1">
      <alignment vertical="center"/>
    </xf>
    <xf numFmtId="49" fontId="2" fillId="0" borderId="6" xfId="0" applyNumberFormat="1" applyFont="1" applyBorder="1" applyAlignment="1">
      <alignment vertical="center" wrapText="1"/>
    </xf>
    <xf numFmtId="164" fontId="2" fillId="0" borderId="10" xfId="0" applyNumberFormat="1" applyFont="1" applyBorder="1" applyAlignment="1">
      <alignment horizontal="right" vertical="center"/>
    </xf>
    <xf numFmtId="49" fontId="2" fillId="0" borderId="10" xfId="0" applyNumberFormat="1" applyFont="1" applyBorder="1" applyAlignment="1">
      <alignment vertical="center" wrapText="1"/>
    </xf>
    <xf numFmtId="0" fontId="2" fillId="0" borderId="8" xfId="0" applyNumberFormat="1" applyFont="1" applyBorder="1" applyAlignment="1">
      <alignment vertical="center" wrapText="1"/>
    </xf>
    <xf numFmtId="0" fontId="2" fillId="0" borderId="8" xfId="0" applyNumberFormat="1" applyFont="1" applyBorder="1" applyAlignment="1">
      <alignment horizontal="left" vertical="center" wrapText="1"/>
    </xf>
    <xf numFmtId="49" fontId="2" fillId="0" borderId="1" xfId="0" applyNumberFormat="1" applyFont="1" applyBorder="1" applyAlignment="1">
      <alignment vertical="center" wrapText="1"/>
    </xf>
    <xf numFmtId="164" fontId="2" fillId="0" borderId="11" xfId="0" applyNumberFormat="1" applyFont="1" applyBorder="1" applyAlignment="1">
      <alignment horizontal="right" vertical="center"/>
    </xf>
    <xf numFmtId="49" fontId="2" fillId="0" borderId="11" xfId="0" applyNumberFormat="1" applyFont="1" applyBorder="1" applyAlignment="1">
      <alignment vertical="center" wrapText="1"/>
    </xf>
    <xf numFmtId="164" fontId="2" fillId="0" borderId="11" xfId="0" applyNumberFormat="1" applyFont="1" applyBorder="1" applyAlignment="1">
      <alignment vertical="center"/>
    </xf>
    <xf numFmtId="49" fontId="2" fillId="0" borderId="8"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3" xfId="0" applyNumberFormat="1" applyFont="1" applyBorder="1" applyAlignment="1">
      <alignment wrapText="1"/>
    </xf>
    <xf numFmtId="49" fontId="2" fillId="0" borderId="10" xfId="0" applyNumberFormat="1" applyFont="1" applyBorder="1" applyAlignment="1">
      <alignment horizontal="center" vertical="center" wrapText="1"/>
    </xf>
    <xf numFmtId="49" fontId="2" fillId="0" borderId="5" xfId="0" applyNumberFormat="1" applyFont="1" applyFill="1" applyBorder="1" applyAlignment="1">
      <alignment vertical="center" wrapText="1"/>
    </xf>
    <xf numFmtId="0" fontId="2" fillId="0" borderId="8" xfId="0" applyFont="1" applyBorder="1" applyAlignment="1">
      <alignment wrapText="1"/>
    </xf>
    <xf numFmtId="0" fontId="2" fillId="0" borderId="0" xfId="0" applyFont="1" applyBorder="1"/>
    <xf numFmtId="0" fontId="2" fillId="0" borderId="3" xfId="0" applyFont="1" applyBorder="1" applyAlignment="1">
      <alignment vertical="center" wrapText="1"/>
    </xf>
    <xf numFmtId="0" fontId="2" fillId="0" borderId="9" xfId="0" applyNumberFormat="1" applyFont="1" applyBorder="1" applyAlignment="1">
      <alignment wrapText="1"/>
    </xf>
    <xf numFmtId="0" fontId="2" fillId="0" borderId="6" xfId="0" applyFont="1" applyBorder="1" applyAlignment="1">
      <alignment vertical="center" wrapText="1"/>
    </xf>
    <xf numFmtId="0" fontId="2" fillId="0" borderId="10" xfId="0" applyNumberFormat="1" applyFont="1" applyBorder="1" applyAlignment="1">
      <alignment wrapText="1"/>
    </xf>
    <xf numFmtId="164" fontId="2" fillId="0" borderId="10" xfId="0" applyNumberFormat="1" applyFont="1" applyBorder="1" applyAlignment="1">
      <alignment vertical="center"/>
    </xf>
    <xf numFmtId="0" fontId="2" fillId="0" borderId="5" xfId="0" applyFont="1" applyBorder="1" applyAlignment="1">
      <alignment vertical="center" wrapText="1"/>
    </xf>
    <xf numFmtId="0" fontId="2" fillId="0" borderId="8" xfId="0" applyFont="1" applyBorder="1"/>
    <xf numFmtId="0" fontId="2" fillId="0" borderId="9" xfId="0" applyFont="1" applyBorder="1"/>
    <xf numFmtId="0" fontId="2" fillId="0" borderId="10" xfId="0" applyFont="1" applyBorder="1"/>
    <xf numFmtId="0" fontId="2" fillId="0" borderId="12" xfId="0" applyFont="1" applyBorder="1" applyAlignment="1">
      <alignment vertical="center" wrapText="1"/>
    </xf>
    <xf numFmtId="164" fontId="2" fillId="0" borderId="13" xfId="0" applyNumberFormat="1" applyFont="1" applyBorder="1" applyAlignment="1">
      <alignment horizontal="right" vertical="center"/>
    </xf>
    <xf numFmtId="0" fontId="2" fillId="0" borderId="13" xfId="0" applyFont="1" applyBorder="1" applyAlignment="1">
      <alignment vertical="center" wrapText="1"/>
    </xf>
    <xf numFmtId="0" fontId="2" fillId="0" borderId="8" xfId="0" applyFont="1" applyBorder="1" applyAlignment="1">
      <alignment vertical="center"/>
    </xf>
    <xf numFmtId="0" fontId="4" fillId="0" borderId="0" xfId="0" applyFont="1" applyFill="1" applyBorder="1" applyAlignment="1">
      <alignment vertical="center"/>
    </xf>
    <xf numFmtId="0" fontId="2" fillId="0" borderId="0" xfId="0" applyFont="1" applyFill="1"/>
    <xf numFmtId="0" fontId="2" fillId="0" borderId="0" xfId="0" applyFont="1" applyFill="1" applyBorder="1" applyAlignment="1">
      <alignment horizontal="left" vertical="center"/>
    </xf>
    <xf numFmtId="0" fontId="2" fillId="0" borderId="9" xfId="0" applyFont="1" applyBorder="1" applyAlignment="1">
      <alignment wrapText="1"/>
    </xf>
    <xf numFmtId="0" fontId="1" fillId="0" borderId="0" xfId="0" applyFont="1" applyFill="1" applyBorder="1" applyAlignment="1">
      <alignment horizontal="left" vertical="center"/>
    </xf>
    <xf numFmtId="0" fontId="2" fillId="0" borderId="23" xfId="0" applyFont="1" applyBorder="1"/>
    <xf numFmtId="0" fontId="2" fillId="0" borderId="7" xfId="0" applyFont="1" applyBorder="1"/>
    <xf numFmtId="0" fontId="2" fillId="0" borderId="24" xfId="0" applyFont="1" applyBorder="1"/>
    <xf numFmtId="0" fontId="5" fillId="0" borderId="25" xfId="0" applyFont="1" applyBorder="1"/>
    <xf numFmtId="164" fontId="5" fillId="0" borderId="4" xfId="0" applyNumberFormat="1" applyFont="1" applyBorder="1" applyAlignment="1">
      <alignment horizontal="right" vertical="center"/>
    </xf>
    <xf numFmtId="0" fontId="5" fillId="0" borderId="4" xfId="0" applyFont="1" applyBorder="1"/>
    <xf numFmtId="164" fontId="5" fillId="0" borderId="26" xfId="0" applyNumberFormat="1" applyFont="1" applyBorder="1" applyAlignment="1">
      <alignment horizontal="right"/>
    </xf>
    <xf numFmtId="0" fontId="2" fillId="0" borderId="6" xfId="0" applyFont="1" applyBorder="1" applyAlignment="1">
      <alignment vertical="center"/>
    </xf>
    <xf numFmtId="0" fontId="2" fillId="0" borderId="10" xfId="0" applyFont="1" applyBorder="1" applyAlignment="1">
      <alignment vertical="center" wrapText="1"/>
    </xf>
    <xf numFmtId="49" fontId="2" fillId="0" borderId="23" xfId="0" applyNumberFormat="1" applyFont="1" applyBorder="1" applyAlignment="1">
      <alignment horizontal="center" vertical="center" wrapText="1"/>
    </xf>
    <xf numFmtId="0" fontId="2" fillId="0" borderId="28" xfId="0" applyFont="1" applyBorder="1"/>
    <xf numFmtId="0" fontId="2" fillId="0" borderId="25" xfId="0" applyFont="1" applyBorder="1"/>
    <xf numFmtId="49" fontId="2" fillId="0" borderId="27" xfId="0" applyNumberFormat="1" applyFont="1" applyBorder="1" applyAlignment="1">
      <alignment horizontal="center" vertical="center" wrapText="1"/>
    </xf>
    <xf numFmtId="0" fontId="2" fillId="0" borderId="29" xfId="0" applyFont="1" applyBorder="1"/>
    <xf numFmtId="49" fontId="2" fillId="0" borderId="28" xfId="0" applyNumberFormat="1" applyFont="1" applyBorder="1" applyAlignment="1">
      <alignment horizontal="center" vertical="center" wrapText="1"/>
    </xf>
    <xf numFmtId="0" fontId="2" fillId="0" borderId="23"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3" xfId="0" applyFont="1" applyFill="1" applyBorder="1" applyAlignment="1">
      <alignment horizontal="center" vertical="center" wrapText="1"/>
    </xf>
    <xf numFmtId="0" fontId="0" fillId="0" borderId="0" xfId="0" applyFont="1" applyBorder="1" applyAlignment="1">
      <alignment horizontal="center"/>
    </xf>
    <xf numFmtId="0" fontId="2" fillId="2" borderId="17" xfId="0" applyFont="1" applyFill="1" applyBorder="1" applyAlignment="1">
      <alignment horizontal="center" vertical="center"/>
    </xf>
    <xf numFmtId="49" fontId="2" fillId="0" borderId="31" xfId="0" applyNumberFormat="1" applyFont="1" applyBorder="1" applyAlignment="1">
      <alignment vertical="center" wrapText="1"/>
    </xf>
    <xf numFmtId="49" fontId="2" fillId="0" borderId="32" xfId="0" applyNumberFormat="1" applyFont="1" applyBorder="1" applyAlignment="1">
      <alignment wrapText="1"/>
    </xf>
    <xf numFmtId="49" fontId="2" fillId="0" borderId="32" xfId="0" applyNumberFormat="1" applyFont="1" applyBorder="1" applyAlignment="1">
      <alignment horizontal="left" vertical="center" wrapText="1"/>
    </xf>
    <xf numFmtId="0" fontId="2" fillId="0" borderId="32" xfId="0" applyNumberFormat="1" applyFont="1" applyFill="1" applyBorder="1" applyAlignment="1">
      <alignment vertical="center" wrapText="1"/>
    </xf>
    <xf numFmtId="49" fontId="2" fillId="0" borderId="33" xfId="0" applyNumberFormat="1" applyFont="1" applyFill="1" applyBorder="1" applyAlignment="1">
      <alignment horizontal="center" vertical="center" wrapText="1"/>
    </xf>
    <xf numFmtId="49" fontId="2" fillId="0" borderId="16" xfId="0" applyNumberFormat="1" applyFont="1" applyBorder="1" applyAlignment="1">
      <alignment wrapText="1"/>
    </xf>
    <xf numFmtId="49" fontId="2" fillId="0" borderId="32" xfId="0" applyNumberFormat="1" applyFont="1" applyBorder="1" applyAlignment="1">
      <alignment vertical="center" wrapText="1"/>
    </xf>
    <xf numFmtId="49" fontId="2" fillId="0" borderId="32" xfId="0" applyNumberFormat="1" applyFont="1" applyFill="1" applyBorder="1" applyAlignment="1">
      <alignment wrapText="1"/>
    </xf>
    <xf numFmtId="49" fontId="2" fillId="0" borderId="33" xfId="0" applyNumberFormat="1" applyFont="1" applyBorder="1" applyAlignment="1">
      <alignment vertical="center" wrapText="1"/>
    </xf>
    <xf numFmtId="49" fontId="2" fillId="0" borderId="31" xfId="0" applyNumberFormat="1" applyFont="1" applyFill="1" applyBorder="1" applyAlignment="1">
      <alignment horizontal="center" vertical="center" wrapText="1"/>
    </xf>
    <xf numFmtId="49" fontId="2" fillId="0" borderId="32" xfId="0" applyNumberFormat="1" applyFont="1" applyFill="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33" xfId="0" applyNumberFormat="1" applyFont="1" applyBorder="1" applyAlignment="1">
      <alignment horizontal="center" vertical="center" wrapText="1"/>
    </xf>
    <xf numFmtId="0" fontId="2" fillId="0" borderId="36" xfId="0" applyFont="1" applyBorder="1"/>
    <xf numFmtId="0" fontId="4" fillId="0" borderId="19" xfId="0" applyFont="1" applyBorder="1" applyAlignment="1">
      <alignment horizontal="right"/>
    </xf>
    <xf numFmtId="0" fontId="2" fillId="0" borderId="21" xfId="0" applyFont="1" applyBorder="1" applyAlignment="1">
      <alignment horizontal="right"/>
    </xf>
    <xf numFmtId="0" fontId="4" fillId="0" borderId="0" xfId="0" applyFont="1" applyBorder="1" applyAlignment="1">
      <alignment horizontal="center"/>
    </xf>
    <xf numFmtId="0" fontId="2" fillId="0" borderId="2" xfId="0" applyFont="1" applyBorder="1"/>
    <xf numFmtId="0" fontId="2" fillId="0" borderId="0" xfId="0" applyFont="1" applyBorder="1" applyAlignment="1">
      <alignment horizontal="right"/>
    </xf>
    <xf numFmtId="164" fontId="2" fillId="0" borderId="1" xfId="0" applyNumberFormat="1" applyFont="1" applyBorder="1" applyAlignment="1">
      <alignment horizontal="right" vertical="center"/>
    </xf>
    <xf numFmtId="0" fontId="2" fillId="0" borderId="2" xfId="0" applyFont="1" applyBorder="1" applyAlignment="1">
      <alignment horizontal="right"/>
    </xf>
    <xf numFmtId="164" fontId="2" fillId="0" borderId="0" xfId="0" applyNumberFormat="1" applyFont="1" applyBorder="1" applyAlignment="1">
      <alignment horizontal="center"/>
    </xf>
    <xf numFmtId="164" fontId="4" fillId="0" borderId="1" xfId="0" applyNumberFormat="1" applyFont="1" applyBorder="1" applyAlignment="1">
      <alignment horizontal="right" vertical="center"/>
    </xf>
    <xf numFmtId="164" fontId="2" fillId="0" borderId="37" xfId="0" applyNumberFormat="1" applyFont="1" applyBorder="1" applyAlignment="1">
      <alignment horizontal="center"/>
    </xf>
    <xf numFmtId="164" fontId="2" fillId="0" borderId="1" xfId="0" applyNumberFormat="1" applyFont="1" applyBorder="1" applyAlignment="1">
      <alignment horizontal="right"/>
    </xf>
    <xf numFmtId="0" fontId="2" fillId="0" borderId="1" xfId="0" applyFont="1" applyBorder="1" applyAlignment="1">
      <alignment horizontal="right"/>
    </xf>
    <xf numFmtId="164" fontId="2" fillId="0" borderId="2" xfId="0" applyNumberFormat="1" applyFont="1" applyBorder="1" applyAlignment="1">
      <alignment horizontal="center"/>
    </xf>
    <xf numFmtId="0" fontId="2" fillId="0" borderId="37" xfId="0" applyFont="1" applyBorder="1" applyProtection="1">
      <protection locked="0"/>
    </xf>
    <xf numFmtId="0" fontId="2" fillId="0" borderId="22" xfId="0" applyFont="1" applyBorder="1" applyAlignment="1" applyProtection="1">
      <alignment horizontal="right"/>
      <protection locked="0"/>
    </xf>
    <xf numFmtId="164" fontId="2" fillId="0" borderId="18" xfId="0" applyNumberFormat="1" applyFont="1" applyBorder="1" applyAlignment="1" applyProtection="1">
      <alignment horizontal="right" vertical="center"/>
      <protection locked="0"/>
    </xf>
    <xf numFmtId="0" fontId="2" fillId="0" borderId="37" xfId="0" applyFont="1" applyBorder="1" applyAlignment="1" applyProtection="1">
      <alignment horizontal="right"/>
      <protection locked="0"/>
    </xf>
    <xf numFmtId="164" fontId="2" fillId="0" borderId="22" xfId="0" applyNumberFormat="1" applyFont="1" applyBorder="1" applyAlignment="1" applyProtection="1">
      <alignment horizontal="center"/>
      <protection locked="0"/>
    </xf>
    <xf numFmtId="0" fontId="2" fillId="0" borderId="35" xfId="0" applyFont="1" applyBorder="1" applyAlignment="1">
      <alignment vertical="center" wrapText="1"/>
    </xf>
    <xf numFmtId="164" fontId="2" fillId="0" borderId="0" xfId="0" applyNumberFormat="1" applyFont="1"/>
    <xf numFmtId="0" fontId="4" fillId="0" borderId="19"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2" fillId="0" borderId="3" xfId="0" applyFont="1" applyFill="1" applyBorder="1" applyAlignment="1">
      <alignment vertical="center" wrapText="1"/>
    </xf>
    <xf numFmtId="0" fontId="2" fillId="0" borderId="3" xfId="0" applyFont="1" applyBorder="1" applyAlignment="1"/>
    <xf numFmtId="0" fontId="2" fillId="0" borderId="15" xfId="0" applyFont="1" applyBorder="1" applyAlignment="1">
      <alignment vertical="center" wrapText="1"/>
    </xf>
    <xf numFmtId="0" fontId="0" fillId="0" borderId="16" xfId="0" applyFont="1" applyBorder="1" applyAlignment="1">
      <alignment vertical="center"/>
    </xf>
    <xf numFmtId="0" fontId="0" fillId="0" borderId="17" xfId="0" applyFont="1" applyBorder="1" applyAlignment="1">
      <alignment vertical="center"/>
    </xf>
    <xf numFmtId="0" fontId="3" fillId="0" borderId="15"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7" xfId="0" applyFont="1" applyFill="1" applyBorder="1" applyAlignment="1">
      <alignment wrapText="1"/>
    </xf>
    <xf numFmtId="0" fontId="3" fillId="0" borderId="15" xfId="0" applyFont="1" applyFill="1" applyBorder="1" applyAlignment="1">
      <alignment vertical="center" wrapText="1"/>
    </xf>
    <xf numFmtId="0" fontId="0" fillId="0" borderId="34" xfId="0" applyFont="1" applyFill="1" applyBorder="1" applyAlignment="1">
      <alignment vertical="center" wrapText="1"/>
    </xf>
    <xf numFmtId="0" fontId="3" fillId="0" borderId="15" xfId="0" applyFont="1" applyBorder="1" applyAlignment="1">
      <alignment vertical="center" wrapText="1"/>
    </xf>
    <xf numFmtId="0" fontId="0" fillId="0" borderId="16" xfId="0" applyFont="1" applyBorder="1" applyAlignment="1">
      <alignment vertical="center" wrapText="1"/>
    </xf>
    <xf numFmtId="0" fontId="0" fillId="0" borderId="17" xfId="0" applyFont="1" applyBorder="1" applyAlignment="1">
      <alignmen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73"/>
  <sheetViews>
    <sheetView tabSelected="1" zoomScaleNormal="100" workbookViewId="0">
      <pane ySplit="1" topLeftCell="A2" activePane="bottomLeft" state="frozen"/>
      <selection pane="bottomLeft" activeCell="D4" sqref="D4"/>
    </sheetView>
  </sheetViews>
  <sheetFormatPr defaultRowHeight="15"/>
  <cols>
    <col min="1" max="1" width="16.85546875" style="4" customWidth="1"/>
    <col min="2" max="2" width="20.42578125" style="4" customWidth="1"/>
    <col min="3" max="3" width="12.5703125" style="4" customWidth="1"/>
    <col min="4" max="4" width="39.85546875" style="4" customWidth="1"/>
    <col min="5" max="5" width="11.7109375" style="4" customWidth="1"/>
    <col min="6" max="6" width="43.7109375" style="4" customWidth="1"/>
    <col min="7" max="7" width="9.140625" style="4"/>
    <col min="8" max="8" width="10.140625" style="4" bestFit="1" customWidth="1"/>
    <col min="9" max="9" width="3.5703125" style="4" customWidth="1"/>
    <col min="10" max="10" width="40.85546875" style="4" customWidth="1"/>
    <col min="11" max="11" width="35" style="4" customWidth="1"/>
    <col min="12" max="16384" width="9.140625" style="4"/>
  </cols>
  <sheetData>
    <row r="1" spans="1:11" ht="39" customHeight="1" thickBot="1">
      <c r="A1" s="1" t="s">
        <v>102</v>
      </c>
      <c r="B1" s="2" t="s">
        <v>0</v>
      </c>
      <c r="C1" s="2" t="s">
        <v>1</v>
      </c>
      <c r="D1" s="2" t="s">
        <v>13</v>
      </c>
      <c r="E1" s="3" t="s">
        <v>95</v>
      </c>
      <c r="F1" s="68" t="s">
        <v>14</v>
      </c>
      <c r="G1" s="67"/>
    </row>
    <row r="2" spans="1:11" ht="81.75" customHeight="1">
      <c r="A2" s="57" t="s">
        <v>7</v>
      </c>
      <c r="B2" s="5" t="s">
        <v>4</v>
      </c>
      <c r="C2" s="6">
        <v>100000</v>
      </c>
      <c r="D2" s="7" t="s">
        <v>113</v>
      </c>
      <c r="E2" s="8">
        <v>0</v>
      </c>
      <c r="F2" s="69" t="s">
        <v>71</v>
      </c>
    </row>
    <row r="3" spans="1:11" ht="33" customHeight="1">
      <c r="A3" s="58"/>
      <c r="B3" s="9" t="s">
        <v>5</v>
      </c>
      <c r="C3" s="10">
        <v>383733</v>
      </c>
      <c r="D3" s="11" t="s">
        <v>74</v>
      </c>
      <c r="E3" s="12">
        <f xml:space="preserve"> C3</f>
        <v>383733</v>
      </c>
      <c r="F3" s="70" t="s">
        <v>72</v>
      </c>
      <c r="I3" s="4" t="s">
        <v>96</v>
      </c>
    </row>
    <row r="4" spans="1:11" ht="45">
      <c r="A4" s="58"/>
      <c r="B4" s="9" t="s">
        <v>6</v>
      </c>
      <c r="C4" s="10">
        <v>336534</v>
      </c>
      <c r="D4" s="11" t="s">
        <v>115</v>
      </c>
      <c r="E4" s="12">
        <f xml:space="preserve"> C4</f>
        <v>336534</v>
      </c>
      <c r="F4" s="71" t="s">
        <v>72</v>
      </c>
    </row>
    <row r="5" spans="1:11" ht="105" customHeight="1">
      <c r="A5" s="58"/>
      <c r="B5" s="9" t="s">
        <v>2</v>
      </c>
      <c r="C5" s="10">
        <v>187940</v>
      </c>
      <c r="D5" s="11"/>
      <c r="E5" s="12">
        <f xml:space="preserve"> (C2/(C2+C3+C4))*C5</f>
        <v>22912.051807521209</v>
      </c>
      <c r="F5" s="72" t="s">
        <v>73</v>
      </c>
      <c r="H5" s="13"/>
      <c r="K5" s="13"/>
    </row>
    <row r="6" spans="1:11" ht="41.25" customHeight="1" thickBot="1">
      <c r="A6" s="59"/>
      <c r="B6" s="14" t="s">
        <v>3</v>
      </c>
      <c r="C6" s="15">
        <v>198429</v>
      </c>
      <c r="D6" s="16" t="s">
        <v>114</v>
      </c>
      <c r="E6" s="15">
        <f xml:space="preserve"> C2/(C2+C3+C4)*C6</f>
        <v>24190.781782029509</v>
      </c>
      <c r="F6" s="73" t="s">
        <v>55</v>
      </c>
      <c r="H6" s="13"/>
      <c r="K6" s="13"/>
    </row>
    <row r="7" spans="1:11" ht="113.25" customHeight="1">
      <c r="A7" s="57" t="s">
        <v>76</v>
      </c>
      <c r="B7" s="5" t="s">
        <v>8</v>
      </c>
      <c r="C7" s="6">
        <v>176572</v>
      </c>
      <c r="D7" s="17" t="s">
        <v>68</v>
      </c>
      <c r="E7" s="6">
        <f xml:space="preserve"> C7</f>
        <v>176572</v>
      </c>
      <c r="F7" s="111" t="s">
        <v>63</v>
      </c>
      <c r="H7" s="13"/>
      <c r="K7" s="13"/>
    </row>
    <row r="8" spans="1:11" ht="87.75" customHeight="1" thickBot="1">
      <c r="A8" s="59"/>
      <c r="B8" s="14" t="s">
        <v>2</v>
      </c>
      <c r="C8" s="15">
        <v>18874</v>
      </c>
      <c r="D8" s="16" t="s">
        <v>64</v>
      </c>
      <c r="E8" s="15">
        <f xml:space="preserve"> C8</f>
        <v>18874</v>
      </c>
      <c r="F8" s="112"/>
      <c r="H8" s="13"/>
      <c r="K8" s="13"/>
    </row>
    <row r="9" spans="1:11" ht="53.25" customHeight="1">
      <c r="A9" s="57" t="s">
        <v>9</v>
      </c>
      <c r="B9" s="5" t="s">
        <v>8</v>
      </c>
      <c r="C9" s="6">
        <v>58102</v>
      </c>
      <c r="D9" s="7" t="s">
        <v>69</v>
      </c>
      <c r="E9" s="6">
        <f t="shared" ref="E9:E11" si="0" xml:space="preserve"> C9</f>
        <v>58102</v>
      </c>
      <c r="F9" s="111" t="s">
        <v>66</v>
      </c>
      <c r="H9" s="13"/>
      <c r="K9" s="13"/>
    </row>
    <row r="10" spans="1:11" ht="30">
      <c r="A10" s="58"/>
      <c r="B10" s="9" t="s">
        <v>10</v>
      </c>
      <c r="C10" s="10">
        <v>25804</v>
      </c>
      <c r="D10" s="11"/>
      <c r="E10" s="10">
        <f t="shared" si="0"/>
        <v>25804</v>
      </c>
      <c r="F10" s="113"/>
    </row>
    <row r="11" spans="1:11" ht="82.5" customHeight="1" thickBot="1">
      <c r="A11" s="59"/>
      <c r="B11" s="14" t="s">
        <v>11</v>
      </c>
      <c r="C11" s="15">
        <v>32741</v>
      </c>
      <c r="D11" s="16" t="s">
        <v>65</v>
      </c>
      <c r="E11" s="15">
        <f t="shared" si="0"/>
        <v>32741</v>
      </c>
      <c r="F11" s="114"/>
    </row>
    <row r="12" spans="1:11" ht="142.5" customHeight="1">
      <c r="A12" s="60" t="s">
        <v>16</v>
      </c>
      <c r="B12" s="5" t="s">
        <v>8</v>
      </c>
      <c r="C12" s="6">
        <v>240742</v>
      </c>
      <c r="D12" s="18" t="s">
        <v>70</v>
      </c>
      <c r="E12" s="6">
        <v>240742</v>
      </c>
      <c r="F12" s="115" t="s">
        <v>67</v>
      </c>
    </row>
    <row r="13" spans="1:11" ht="39.75" customHeight="1" thickBot="1">
      <c r="A13" s="61"/>
      <c r="B13" s="14" t="s">
        <v>19</v>
      </c>
      <c r="C13" s="15">
        <v>61383</v>
      </c>
      <c r="D13" s="16" t="s">
        <v>12</v>
      </c>
      <c r="E13" s="15">
        <v>61383</v>
      </c>
      <c r="F13" s="116"/>
    </row>
    <row r="14" spans="1:11" ht="81" customHeight="1" thickBot="1">
      <c r="A14" s="62" t="s">
        <v>80</v>
      </c>
      <c r="B14" s="19" t="s">
        <v>8</v>
      </c>
      <c r="C14" s="20">
        <v>200000</v>
      </c>
      <c r="D14" s="21" t="s">
        <v>17</v>
      </c>
      <c r="E14" s="22">
        <v>0</v>
      </c>
      <c r="F14" s="74" t="s">
        <v>57</v>
      </c>
    </row>
    <row r="15" spans="1:11" ht="48" customHeight="1">
      <c r="A15" s="57" t="s">
        <v>18</v>
      </c>
      <c r="B15" s="5" t="s">
        <v>28</v>
      </c>
      <c r="C15" s="6">
        <v>11273</v>
      </c>
      <c r="D15" s="23" t="s">
        <v>21</v>
      </c>
      <c r="E15" s="8">
        <v>0</v>
      </c>
      <c r="F15" s="69" t="s">
        <v>15</v>
      </c>
    </row>
    <row r="16" spans="1:11" ht="58.5" customHeight="1">
      <c r="A16" s="58"/>
      <c r="B16" s="9" t="s">
        <v>20</v>
      </c>
      <c r="C16" s="10">
        <v>393730</v>
      </c>
      <c r="D16" s="24" t="s">
        <v>21</v>
      </c>
      <c r="E16" s="12">
        <v>0</v>
      </c>
      <c r="F16" s="75" t="s">
        <v>15</v>
      </c>
    </row>
    <row r="17" spans="1:8" ht="60" customHeight="1">
      <c r="A17" s="58"/>
      <c r="B17" s="9" t="s">
        <v>20</v>
      </c>
      <c r="C17" s="10">
        <v>5000</v>
      </c>
      <c r="D17" s="24" t="s">
        <v>22</v>
      </c>
      <c r="E17" s="12">
        <v>0</v>
      </c>
      <c r="F17" s="75" t="s">
        <v>15</v>
      </c>
    </row>
    <row r="18" spans="1:8" ht="73.5" customHeight="1">
      <c r="A18" s="58"/>
      <c r="B18" s="9" t="s">
        <v>23</v>
      </c>
      <c r="C18" s="10">
        <v>111469</v>
      </c>
      <c r="D18" s="24" t="s">
        <v>21</v>
      </c>
      <c r="E18" s="12">
        <v>0</v>
      </c>
      <c r="F18" s="75" t="s">
        <v>15</v>
      </c>
    </row>
    <row r="19" spans="1:8" ht="57.75" customHeight="1">
      <c r="A19" s="58"/>
      <c r="B19" s="9" t="s">
        <v>24</v>
      </c>
      <c r="C19" s="10">
        <v>25000</v>
      </c>
      <c r="D19" s="24" t="s">
        <v>22</v>
      </c>
      <c r="E19" s="12">
        <v>0</v>
      </c>
      <c r="F19" s="75" t="s">
        <v>15</v>
      </c>
    </row>
    <row r="20" spans="1:8" ht="30">
      <c r="A20" s="58"/>
      <c r="B20" s="9" t="s">
        <v>25</v>
      </c>
      <c r="C20" s="10">
        <v>4714</v>
      </c>
      <c r="D20" s="24" t="s">
        <v>21</v>
      </c>
      <c r="E20" s="12">
        <f xml:space="preserve"> C20</f>
        <v>4714</v>
      </c>
      <c r="F20" s="75" t="s">
        <v>56</v>
      </c>
    </row>
    <row r="21" spans="1:8" ht="30">
      <c r="A21" s="58"/>
      <c r="B21" s="9" t="s">
        <v>25</v>
      </c>
      <c r="C21" s="10">
        <v>15000</v>
      </c>
      <c r="D21" s="24" t="s">
        <v>22</v>
      </c>
      <c r="E21" s="12">
        <f xml:space="preserve"> C21</f>
        <v>15000</v>
      </c>
      <c r="F21" s="75" t="s">
        <v>56</v>
      </c>
    </row>
    <row r="22" spans="1:8" ht="30">
      <c r="A22" s="58"/>
      <c r="B22" s="9" t="s">
        <v>26</v>
      </c>
      <c r="C22" s="10">
        <v>22022</v>
      </c>
      <c r="D22" s="24" t="s">
        <v>21</v>
      </c>
      <c r="E22" s="12">
        <f xml:space="preserve"> C22</f>
        <v>22022</v>
      </c>
      <c r="F22" s="75" t="s">
        <v>56</v>
      </c>
    </row>
    <row r="23" spans="1:8" ht="30">
      <c r="A23" s="58"/>
      <c r="B23" s="9" t="s">
        <v>26</v>
      </c>
      <c r="C23" s="10">
        <v>448602</v>
      </c>
      <c r="D23" s="24" t="s">
        <v>22</v>
      </c>
      <c r="E23" s="12">
        <f xml:space="preserve"> C23</f>
        <v>448602</v>
      </c>
      <c r="F23" s="75" t="s">
        <v>56</v>
      </c>
    </row>
    <row r="24" spans="1:8" ht="30">
      <c r="A24" s="58"/>
      <c r="B24" s="9" t="s">
        <v>27</v>
      </c>
      <c r="C24" s="10">
        <v>61676</v>
      </c>
      <c r="D24" s="24" t="s">
        <v>21</v>
      </c>
      <c r="E24" s="12">
        <f t="shared" ref="E24:E25" si="1" xml:space="preserve"> C24</f>
        <v>61676</v>
      </c>
      <c r="F24" s="75" t="s">
        <v>56</v>
      </c>
    </row>
    <row r="25" spans="1:8" ht="30">
      <c r="A25" s="58"/>
      <c r="B25" s="9" t="s">
        <v>27</v>
      </c>
      <c r="C25" s="10">
        <v>250000</v>
      </c>
      <c r="D25" s="24" t="s">
        <v>22</v>
      </c>
      <c r="E25" s="12">
        <f t="shared" si="1"/>
        <v>250000</v>
      </c>
      <c r="F25" s="75" t="s">
        <v>56</v>
      </c>
    </row>
    <row r="26" spans="1:8" ht="45">
      <c r="A26" s="58"/>
      <c r="B26" s="9" t="s">
        <v>29</v>
      </c>
      <c r="C26" s="10">
        <v>94128</v>
      </c>
      <c r="D26" s="24" t="s">
        <v>21</v>
      </c>
      <c r="E26" s="10">
        <v>94128</v>
      </c>
      <c r="F26" s="75" t="s">
        <v>56</v>
      </c>
      <c r="H26" s="102"/>
    </row>
    <row r="27" spans="1:8" ht="45">
      <c r="A27" s="58"/>
      <c r="B27" s="9" t="s">
        <v>29</v>
      </c>
      <c r="C27" s="10">
        <v>35000</v>
      </c>
      <c r="D27" s="24" t="s">
        <v>22</v>
      </c>
      <c r="E27" s="10">
        <v>35000</v>
      </c>
      <c r="F27" s="75" t="s">
        <v>56</v>
      </c>
    </row>
    <row r="28" spans="1:8" ht="45">
      <c r="A28" s="58"/>
      <c r="B28" s="9" t="s">
        <v>30</v>
      </c>
      <c r="C28" s="10">
        <v>26985</v>
      </c>
      <c r="D28" s="24" t="s">
        <v>21</v>
      </c>
      <c r="E28" s="10">
        <v>26985</v>
      </c>
      <c r="F28" s="75" t="s">
        <v>56</v>
      </c>
    </row>
    <row r="29" spans="1:8" ht="45">
      <c r="A29" s="58"/>
      <c r="B29" s="9" t="s">
        <v>30</v>
      </c>
      <c r="C29" s="10">
        <v>5000</v>
      </c>
      <c r="D29" s="24" t="s">
        <v>22</v>
      </c>
      <c r="E29" s="10">
        <v>5000</v>
      </c>
      <c r="F29" s="75" t="s">
        <v>56</v>
      </c>
    </row>
    <row r="30" spans="1:8" ht="55.5" customHeight="1">
      <c r="A30" s="58"/>
      <c r="B30" s="9" t="s">
        <v>31</v>
      </c>
      <c r="C30" s="10">
        <v>51606</v>
      </c>
      <c r="D30" s="24" t="s">
        <v>21</v>
      </c>
      <c r="E30" s="10">
        <v>51606</v>
      </c>
      <c r="F30" s="75" t="s">
        <v>56</v>
      </c>
    </row>
    <row r="31" spans="1:8" ht="55.5" customHeight="1">
      <c r="A31" s="58"/>
      <c r="B31" s="9" t="s">
        <v>31</v>
      </c>
      <c r="C31" s="10">
        <v>25000</v>
      </c>
      <c r="D31" s="24" t="s">
        <v>22</v>
      </c>
      <c r="E31" s="10">
        <v>25000</v>
      </c>
      <c r="F31" s="75" t="s">
        <v>56</v>
      </c>
    </row>
    <row r="32" spans="1:8" ht="30">
      <c r="A32" s="58"/>
      <c r="B32" s="9" t="s">
        <v>32</v>
      </c>
      <c r="C32" s="10">
        <v>47031</v>
      </c>
      <c r="D32" s="24" t="s">
        <v>21</v>
      </c>
      <c r="E32" s="12">
        <v>0</v>
      </c>
      <c r="F32" s="76" t="s">
        <v>15</v>
      </c>
    </row>
    <row r="33" spans="1:10" ht="30">
      <c r="A33" s="58"/>
      <c r="B33" s="9" t="s">
        <v>32</v>
      </c>
      <c r="C33" s="10">
        <v>10000</v>
      </c>
      <c r="D33" s="24" t="s">
        <v>22</v>
      </c>
      <c r="E33" s="12">
        <v>0</v>
      </c>
      <c r="F33" s="76" t="s">
        <v>15</v>
      </c>
    </row>
    <row r="34" spans="1:10" ht="45">
      <c r="A34" s="58"/>
      <c r="B34" s="25" t="s">
        <v>33</v>
      </c>
      <c r="C34" s="10">
        <v>2995</v>
      </c>
      <c r="D34" s="24" t="s">
        <v>21</v>
      </c>
      <c r="E34" s="10">
        <f xml:space="preserve"> C34</f>
        <v>2995</v>
      </c>
      <c r="F34" s="75" t="s">
        <v>34</v>
      </c>
    </row>
    <row r="35" spans="1:10" ht="45">
      <c r="A35" s="58"/>
      <c r="B35" s="25" t="s">
        <v>33</v>
      </c>
      <c r="C35" s="10">
        <v>10000</v>
      </c>
      <c r="D35" s="24" t="s">
        <v>22</v>
      </c>
      <c r="E35" s="10">
        <f xml:space="preserve"> C35</f>
        <v>10000</v>
      </c>
      <c r="F35" s="75" t="s">
        <v>34</v>
      </c>
    </row>
    <row r="36" spans="1:10" ht="30.75" thickBot="1">
      <c r="A36" s="59"/>
      <c r="B36" s="14" t="s">
        <v>35</v>
      </c>
      <c r="C36" s="15">
        <v>28475</v>
      </c>
      <c r="D36" s="26" t="s">
        <v>21</v>
      </c>
      <c r="E36" s="15">
        <f xml:space="preserve"> C36</f>
        <v>28475</v>
      </c>
      <c r="F36" s="77" t="s">
        <v>34</v>
      </c>
    </row>
    <row r="37" spans="1:10" ht="108" customHeight="1">
      <c r="A37" s="63" t="s">
        <v>75</v>
      </c>
      <c r="B37" s="27" t="s">
        <v>36</v>
      </c>
      <c r="C37" s="6">
        <v>178670</v>
      </c>
      <c r="D37" s="28" t="s">
        <v>104</v>
      </c>
      <c r="E37" s="8">
        <v>0</v>
      </c>
      <c r="F37" s="78" t="s">
        <v>58</v>
      </c>
    </row>
    <row r="38" spans="1:10" ht="128.25" customHeight="1">
      <c r="A38" s="58"/>
      <c r="B38" s="30" t="s">
        <v>37</v>
      </c>
      <c r="C38" s="10">
        <v>20071</v>
      </c>
      <c r="D38" s="31" t="s">
        <v>97</v>
      </c>
      <c r="E38" s="12">
        <v>0</v>
      </c>
      <c r="F38" s="79" t="s">
        <v>59</v>
      </c>
    </row>
    <row r="39" spans="1:10" ht="193.5" customHeight="1">
      <c r="A39" s="58"/>
      <c r="B39" s="30" t="s">
        <v>38</v>
      </c>
      <c r="C39" s="10">
        <v>88084</v>
      </c>
      <c r="D39" s="31" t="s">
        <v>103</v>
      </c>
      <c r="E39" s="12">
        <v>0</v>
      </c>
      <c r="F39" s="80" t="s">
        <v>59</v>
      </c>
    </row>
    <row r="40" spans="1:10" ht="149.25" customHeight="1" thickBot="1">
      <c r="A40" s="59"/>
      <c r="B40" s="32" t="s">
        <v>40</v>
      </c>
      <c r="C40" s="15">
        <v>26125</v>
      </c>
      <c r="D40" s="33" t="s">
        <v>39</v>
      </c>
      <c r="E40" s="34">
        <v>0</v>
      </c>
      <c r="F40" s="81" t="s">
        <v>59</v>
      </c>
    </row>
    <row r="41" spans="1:10" ht="105.75" customHeight="1">
      <c r="A41" s="64" t="s">
        <v>79</v>
      </c>
      <c r="B41" s="35" t="s">
        <v>41</v>
      </c>
      <c r="C41" s="6">
        <v>19191</v>
      </c>
      <c r="D41" s="36"/>
      <c r="E41" s="6">
        <v>19191</v>
      </c>
      <c r="F41" s="117" t="s">
        <v>62</v>
      </c>
    </row>
    <row r="42" spans="1:10" ht="45">
      <c r="A42" s="58"/>
      <c r="B42" s="30" t="s">
        <v>42</v>
      </c>
      <c r="C42" s="10">
        <v>117013</v>
      </c>
      <c r="D42" s="37"/>
      <c r="E42" s="10">
        <v>117013</v>
      </c>
      <c r="F42" s="118"/>
    </row>
    <row r="43" spans="1:10" ht="18" customHeight="1">
      <c r="A43" s="58"/>
      <c r="B43" s="30" t="s">
        <v>43</v>
      </c>
      <c r="C43" s="10">
        <v>500</v>
      </c>
      <c r="D43" s="37"/>
      <c r="E43" s="10">
        <v>500</v>
      </c>
      <c r="F43" s="118"/>
    </row>
    <row r="44" spans="1:10" ht="89.25" customHeight="1" thickBot="1">
      <c r="A44" s="59"/>
      <c r="B44" s="32" t="s">
        <v>44</v>
      </c>
      <c r="C44" s="15">
        <v>45984</v>
      </c>
      <c r="D44" s="38"/>
      <c r="E44" s="15">
        <v>45984</v>
      </c>
      <c r="F44" s="119"/>
    </row>
    <row r="45" spans="1:10" ht="99.75" customHeight="1" thickBot="1">
      <c r="A45" s="65" t="s">
        <v>77</v>
      </c>
      <c r="B45" s="39" t="s">
        <v>45</v>
      </c>
      <c r="C45" s="40">
        <v>60000</v>
      </c>
      <c r="D45" s="41" t="s">
        <v>46</v>
      </c>
      <c r="E45" s="40">
        <v>0</v>
      </c>
      <c r="F45" s="101" t="s">
        <v>60</v>
      </c>
    </row>
    <row r="46" spans="1:10" ht="98.25" customHeight="1">
      <c r="A46" s="66" t="s">
        <v>78</v>
      </c>
      <c r="B46" s="35" t="s">
        <v>47</v>
      </c>
      <c r="C46" s="6">
        <v>5000</v>
      </c>
      <c r="D46" s="42" t="s">
        <v>48</v>
      </c>
      <c r="E46" s="6">
        <v>5000</v>
      </c>
      <c r="F46" s="108" t="s">
        <v>61</v>
      </c>
      <c r="H46" s="43"/>
      <c r="I46" s="44"/>
      <c r="J46" s="45"/>
    </row>
    <row r="47" spans="1:10" ht="30">
      <c r="A47" s="58"/>
      <c r="B47" s="106" t="s">
        <v>53</v>
      </c>
      <c r="C47" s="10">
        <v>224315</v>
      </c>
      <c r="D47" s="46" t="s">
        <v>52</v>
      </c>
      <c r="E47" s="10">
        <v>224315</v>
      </c>
      <c r="F47" s="109"/>
      <c r="H47" s="43"/>
      <c r="I47" s="44"/>
      <c r="J47" s="47"/>
    </row>
    <row r="48" spans="1:10" ht="45">
      <c r="A48" s="58"/>
      <c r="B48" s="107"/>
      <c r="C48" s="10">
        <v>16000</v>
      </c>
      <c r="D48" s="46" t="s">
        <v>49</v>
      </c>
      <c r="E48" s="10">
        <v>16000</v>
      </c>
      <c r="F48" s="109"/>
      <c r="H48" s="43"/>
      <c r="I48" s="44"/>
      <c r="J48" s="47"/>
    </row>
    <row r="49" spans="1:10" ht="24" customHeight="1" thickBot="1">
      <c r="A49" s="59"/>
      <c r="B49" s="55" t="s">
        <v>50</v>
      </c>
      <c r="C49" s="15">
        <v>46400</v>
      </c>
      <c r="D49" s="56" t="s">
        <v>51</v>
      </c>
      <c r="E49" s="15">
        <v>46400</v>
      </c>
      <c r="F49" s="110"/>
      <c r="H49" s="43"/>
      <c r="I49" s="44"/>
      <c r="J49" s="47"/>
    </row>
    <row r="50" spans="1:10" ht="3.75" hidden="1" customHeight="1">
      <c r="A50" s="58"/>
      <c r="B50" s="48"/>
      <c r="C50" s="49"/>
      <c r="D50" s="49"/>
      <c r="E50" s="50"/>
      <c r="F50" s="82"/>
    </row>
    <row r="51" spans="1:10" ht="28.5" customHeight="1" thickBot="1">
      <c r="A51" s="58"/>
      <c r="B51" s="51" t="s">
        <v>54</v>
      </c>
      <c r="C51" s="52">
        <f xml:space="preserve"> SUM(C2:C49)</f>
        <v>4552913</v>
      </c>
      <c r="D51" s="53"/>
      <c r="E51" s="54">
        <f xml:space="preserve"> SUM(E2:E49)</f>
        <v>2937193.833589551</v>
      </c>
      <c r="F51" s="82"/>
    </row>
    <row r="52" spans="1:10" ht="6" hidden="1" customHeight="1">
      <c r="A52" s="58"/>
      <c r="B52" s="29"/>
      <c r="C52" s="29"/>
      <c r="F52" s="82"/>
    </row>
    <row r="53" spans="1:10">
      <c r="A53" s="103" t="s">
        <v>99</v>
      </c>
      <c r="B53" s="104"/>
      <c r="C53" s="105"/>
      <c r="D53" s="83" t="s">
        <v>100</v>
      </c>
      <c r="E53" s="84"/>
      <c r="F53" s="85" t="s">
        <v>98</v>
      </c>
    </row>
    <row r="54" spans="1:10">
      <c r="A54" s="86" t="s">
        <v>88</v>
      </c>
      <c r="B54" s="87" t="s">
        <v>81</v>
      </c>
      <c r="C54" s="88">
        <f xml:space="preserve"> SUM(C2:C5,C7,C8,C37:C40,C42,C44)</f>
        <v>1679600</v>
      </c>
      <c r="D54" s="89" t="s">
        <v>81</v>
      </c>
      <c r="E54" s="88">
        <f xml:space="preserve"> SUM(E2:E5,E7,E8,E37:E40,E42,E44)</f>
        <v>1101622.0518075214</v>
      </c>
      <c r="F54" s="90">
        <f xml:space="preserve"> C54 - E54</f>
        <v>577977.94819247862</v>
      </c>
    </row>
    <row r="55" spans="1:10">
      <c r="A55" s="86"/>
      <c r="B55" s="87" t="s">
        <v>82</v>
      </c>
      <c r="C55" s="88">
        <f xml:space="preserve"> SUM(C12,C13,C15,C16,C18,C20,C22,C24,C26,C28,C30,C32,C34,C36,C43)</f>
        <v>1158729</v>
      </c>
      <c r="D55" s="89" t="s">
        <v>82</v>
      </c>
      <c r="E55" s="88">
        <f xml:space="preserve"> SUM(E12,E13,E15,E16,E18,E20,E22,E24,E26,E28,E30,E32,E34,E36,E43)</f>
        <v>595226</v>
      </c>
      <c r="F55" s="90">
        <f t="shared" ref="F55:F61" si="2" xml:space="preserve"> C55 - E55</f>
        <v>563503</v>
      </c>
    </row>
    <row r="56" spans="1:10">
      <c r="A56" s="86"/>
      <c r="B56" s="87" t="s">
        <v>83</v>
      </c>
      <c r="C56" s="88">
        <f xml:space="preserve"> SUM(C6, C17,C19,C21,C23,C25,C27,C29,C31,C33,C35)</f>
        <v>1027031</v>
      </c>
      <c r="D56" s="89" t="s">
        <v>83</v>
      </c>
      <c r="E56" s="88">
        <f xml:space="preserve"> SUM(E6, E17,E19,E21,E23,E25,E27,E29,E31,E33,E35)</f>
        <v>812792.78178202943</v>
      </c>
      <c r="F56" s="90">
        <f t="shared" si="2"/>
        <v>214238.21821797057</v>
      </c>
    </row>
    <row r="57" spans="1:10">
      <c r="A57" s="86"/>
      <c r="B57" s="87" t="s">
        <v>84</v>
      </c>
      <c r="C57" s="88">
        <f>SUM(C9:C11,C46)</f>
        <v>121647</v>
      </c>
      <c r="D57" s="89" t="s">
        <v>84</v>
      </c>
      <c r="E57" s="88">
        <f>SUM(E9:E11,E46)</f>
        <v>121647</v>
      </c>
      <c r="F57" s="90">
        <f t="shared" si="2"/>
        <v>0</v>
      </c>
    </row>
    <row r="58" spans="1:10">
      <c r="A58" s="86"/>
      <c r="B58" s="87" t="s">
        <v>85</v>
      </c>
      <c r="C58" s="88">
        <f xml:space="preserve"> C14+C45+C48</f>
        <v>276000</v>
      </c>
      <c r="D58" s="89" t="s">
        <v>85</v>
      </c>
      <c r="E58" s="88">
        <f xml:space="preserve"> E14+E45+E48</f>
        <v>16000</v>
      </c>
      <c r="F58" s="90">
        <f t="shared" si="2"/>
        <v>260000</v>
      </c>
    </row>
    <row r="59" spans="1:10">
      <c r="A59" s="86"/>
      <c r="B59" s="87" t="s">
        <v>86</v>
      </c>
      <c r="C59" s="88">
        <f xml:space="preserve"> C41</f>
        <v>19191</v>
      </c>
      <c r="D59" s="89" t="s">
        <v>86</v>
      </c>
      <c r="E59" s="88">
        <f xml:space="preserve"> E41</f>
        <v>19191</v>
      </c>
      <c r="F59" s="90">
        <f t="shared" si="2"/>
        <v>0</v>
      </c>
    </row>
    <row r="60" spans="1:10">
      <c r="A60" s="86"/>
      <c r="B60" s="87" t="s">
        <v>101</v>
      </c>
      <c r="C60" s="88">
        <f xml:space="preserve"> C49</f>
        <v>46400</v>
      </c>
      <c r="D60" s="87" t="s">
        <v>101</v>
      </c>
      <c r="E60" s="88">
        <f xml:space="preserve"> E49</f>
        <v>46400</v>
      </c>
      <c r="F60" s="90">
        <f t="shared" si="2"/>
        <v>0</v>
      </c>
    </row>
    <row r="61" spans="1:10">
      <c r="A61" s="86"/>
      <c r="B61" s="87" t="s">
        <v>87</v>
      </c>
      <c r="C61" s="91">
        <f xml:space="preserve">  C47</f>
        <v>224315</v>
      </c>
      <c r="D61" s="89" t="s">
        <v>87</v>
      </c>
      <c r="E61" s="91">
        <f xml:space="preserve">  E47</f>
        <v>224315</v>
      </c>
      <c r="F61" s="92">
        <f t="shared" si="2"/>
        <v>0</v>
      </c>
    </row>
    <row r="62" spans="1:10">
      <c r="A62" s="86"/>
      <c r="B62" s="87" t="s">
        <v>94</v>
      </c>
      <c r="C62" s="88">
        <f xml:space="preserve"> SUM(C54:C61)</f>
        <v>4552913</v>
      </c>
      <c r="D62" s="89" t="s">
        <v>94</v>
      </c>
      <c r="E62" s="93">
        <f xml:space="preserve"> SUM(E54:E61)</f>
        <v>2937193.833589551</v>
      </c>
      <c r="F62" s="90">
        <f xml:space="preserve"> SUM(F54:F61)</f>
        <v>1615719.1664104492</v>
      </c>
    </row>
    <row r="63" spans="1:10">
      <c r="A63" s="86"/>
      <c r="B63" s="29"/>
      <c r="C63" s="88"/>
      <c r="D63" s="86"/>
      <c r="E63" s="94"/>
      <c r="F63" s="29"/>
    </row>
    <row r="64" spans="1:10">
      <c r="A64" s="86" t="s">
        <v>89</v>
      </c>
      <c r="B64" s="87" t="s">
        <v>90</v>
      </c>
      <c r="C64" s="88">
        <f>C54+C6+C59</f>
        <v>1897220</v>
      </c>
      <c r="D64" s="89" t="s">
        <v>90</v>
      </c>
      <c r="E64" s="88">
        <f>E54+E6+E59</f>
        <v>1145003.8335895508</v>
      </c>
      <c r="F64" s="90">
        <f t="shared" ref="F64:F67" si="3" xml:space="preserve"> C64 - E64</f>
        <v>752216.16641044919</v>
      </c>
    </row>
    <row r="65" spans="1:6">
      <c r="A65" s="86"/>
      <c r="B65" s="87" t="s">
        <v>91</v>
      </c>
      <c r="C65" s="88">
        <f xml:space="preserve"> C55 + SUM(C17, C19,C21,C23,C25,C27,C29,C31,C33,C35)</f>
        <v>1987331</v>
      </c>
      <c r="D65" s="89" t="s">
        <v>91</v>
      </c>
      <c r="E65" s="88">
        <f xml:space="preserve"> E55 + SUM(E17, E19,E21,E23,E25,E27,E29,E31,E33,E35)</f>
        <v>1383828</v>
      </c>
      <c r="F65" s="90">
        <f t="shared" si="3"/>
        <v>603503</v>
      </c>
    </row>
    <row r="66" spans="1:6">
      <c r="A66" s="86"/>
      <c r="B66" s="87" t="s">
        <v>92</v>
      </c>
      <c r="C66" s="88">
        <f xml:space="preserve"> C61 + C60</f>
        <v>270715</v>
      </c>
      <c r="D66" s="89" t="s">
        <v>92</v>
      </c>
      <c r="E66" s="88">
        <f xml:space="preserve"> E61 + E60</f>
        <v>270715</v>
      </c>
      <c r="F66" s="90">
        <f t="shared" si="3"/>
        <v>0</v>
      </c>
    </row>
    <row r="67" spans="1:6">
      <c r="A67" s="86"/>
      <c r="B67" s="87" t="s">
        <v>93</v>
      </c>
      <c r="C67" s="91">
        <f xml:space="preserve"> C58 + C57</f>
        <v>397647</v>
      </c>
      <c r="D67" s="89" t="s">
        <v>93</v>
      </c>
      <c r="E67" s="91">
        <f xml:space="preserve"> E58 + E57</f>
        <v>137647</v>
      </c>
      <c r="F67" s="95">
        <f t="shared" si="3"/>
        <v>260000</v>
      </c>
    </row>
    <row r="68" spans="1:6">
      <c r="A68" s="96"/>
      <c r="B68" s="97" t="s">
        <v>94</v>
      </c>
      <c r="C68" s="98">
        <f xml:space="preserve"> SUM(C64:C67)</f>
        <v>4552913</v>
      </c>
      <c r="D68" s="99" t="s">
        <v>94</v>
      </c>
      <c r="E68" s="98">
        <f xml:space="preserve"> SUM(E64:E67)</f>
        <v>2937193.833589551</v>
      </c>
      <c r="F68" s="100">
        <f xml:space="preserve"> SUM(F64:F67)</f>
        <v>1615719.1664104492</v>
      </c>
    </row>
    <row r="69" spans="1:6">
      <c r="C69" s="29"/>
    </row>
    <row r="70" spans="1:6">
      <c r="C70" s="4" t="s">
        <v>109</v>
      </c>
      <c r="D70" s="29" t="s">
        <v>105</v>
      </c>
      <c r="E70" s="29"/>
    </row>
    <row r="71" spans="1:6">
      <c r="C71" s="4" t="s">
        <v>110</v>
      </c>
      <c r="D71" s="29" t="s">
        <v>106</v>
      </c>
      <c r="E71" s="29"/>
    </row>
    <row r="72" spans="1:6">
      <c r="C72" s="4" t="s">
        <v>111</v>
      </c>
      <c r="D72" s="29" t="s">
        <v>107</v>
      </c>
      <c r="E72" s="29"/>
    </row>
    <row r="73" spans="1:6">
      <c r="C73" s="4" t="s">
        <v>112</v>
      </c>
      <c r="D73" s="29" t="s">
        <v>108</v>
      </c>
      <c r="E73" s="29"/>
    </row>
  </sheetData>
  <mergeCells count="7">
    <mergeCell ref="A53:C53"/>
    <mergeCell ref="B47:B48"/>
    <mergeCell ref="F46:F49"/>
    <mergeCell ref="F7:F8"/>
    <mergeCell ref="F9:F11"/>
    <mergeCell ref="F12:F13"/>
    <mergeCell ref="F41:F44"/>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Bonneville Power 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Golden</dc:creator>
  <cp:lastModifiedBy>Anon</cp:lastModifiedBy>
  <cp:lastPrinted>2013-04-10T17:52:21Z</cp:lastPrinted>
  <dcterms:created xsi:type="dcterms:W3CDTF">2013-03-29T16:09:01Z</dcterms:created>
  <dcterms:modified xsi:type="dcterms:W3CDTF">2013-04-30T16:53:59Z</dcterms:modified>
</cp:coreProperties>
</file>