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60" windowWidth="18195" windowHeight="11565"/>
  </bookViews>
  <sheets>
    <sheet name="Summary_PIT&amp;Acoustic" sheetId="1" r:id="rId1"/>
  </sheets>
  <calcPr calcId="125725"/>
</workbook>
</file>

<file path=xl/calcChain.xml><?xml version="1.0" encoding="utf-8"?>
<calcChain xmlns="http://schemas.openxmlformats.org/spreadsheetml/2006/main">
  <c r="K12" i="1"/>
  <c r="K13"/>
  <c r="L14"/>
  <c r="L13"/>
  <c r="L12"/>
  <c r="L15" l="1"/>
  <c r="I14"/>
  <c r="I13"/>
  <c r="K15"/>
  <c r="K9"/>
  <c r="L9"/>
  <c r="J15"/>
  <c r="J9"/>
  <c r="I8"/>
  <c r="M8" s="1"/>
  <c r="I7"/>
  <c r="I6"/>
  <c r="H15"/>
  <c r="G15"/>
  <c r="H9"/>
  <c r="G7"/>
  <c r="G8"/>
  <c r="G6"/>
  <c r="G9" s="1"/>
  <c r="F13"/>
  <c r="F14"/>
  <c r="F15" s="1"/>
  <c r="F12"/>
  <c r="F7"/>
  <c r="M7" s="1"/>
  <c r="F8"/>
  <c r="F6"/>
  <c r="M6" s="1"/>
  <c r="I12" l="1"/>
  <c r="M12" s="1"/>
  <c r="M14"/>
  <c r="M13"/>
  <c r="I15"/>
  <c r="M10"/>
  <c r="F9"/>
  <c r="I9"/>
  <c r="M16" l="1"/>
</calcChain>
</file>

<file path=xl/comments1.xml><?xml version="1.0" encoding="utf-8"?>
<comments xmlns="http://schemas.openxmlformats.org/spreadsheetml/2006/main">
  <authors>
    <author>Leah Sullivan</author>
  </authors>
  <commentList>
    <comment ref="K4" authorId="0">
      <text>
        <r>
          <rPr>
            <b/>
            <sz val="9"/>
            <color indexed="81"/>
            <rFont val="Tahoma"/>
            <charset val="1"/>
          </rPr>
          <t>Leah Sullivan:</t>
        </r>
        <r>
          <rPr>
            <sz val="9"/>
            <color indexed="81"/>
            <rFont val="Tahoma"/>
            <charset val="1"/>
          </rPr>
          <t xml:space="preserve">
Acoustic detection equipment for survival based studies in 2008-2010 was estimated from total study objectives, some shared costs with re: parallel on-going behavior studies</t>
        </r>
      </text>
    </comment>
    <comment ref="D5" authorId="0">
      <text>
        <r>
          <rPr>
            <b/>
            <sz val="9"/>
            <color indexed="81"/>
            <rFont val="Tahoma"/>
            <family val="2"/>
          </rPr>
          <t>Leah Sullivan:</t>
        </r>
        <r>
          <rPr>
            <sz val="9"/>
            <color indexed="81"/>
            <rFont val="Tahoma"/>
            <family val="2"/>
          </rPr>
          <t xml:space="preserve">
sample size of PIT studies by year estimated by Grant PUD (C.Dotson, pers. comm., January 22, 2013)</t>
        </r>
      </text>
    </comment>
    <comment ref="G5" authorId="0">
      <text>
        <r>
          <rPr>
            <b/>
            <sz val="9"/>
            <color indexed="81"/>
            <rFont val="Tahoma"/>
            <charset val="1"/>
          </rPr>
          <t>Leah Sullivan:</t>
        </r>
        <r>
          <rPr>
            <sz val="9"/>
            <color indexed="81"/>
            <rFont val="Tahoma"/>
            <charset val="1"/>
          </rPr>
          <t xml:space="preserve">
estimated hatchery costs for the husbandry of study fish was $5/fish</t>
        </r>
      </text>
    </comment>
    <comment ref="H5" authorId="0">
      <text>
        <r>
          <rPr>
            <b/>
            <sz val="9"/>
            <color indexed="81"/>
            <rFont val="Tahoma"/>
            <family val="2"/>
          </rPr>
          <t>Leah Sullivan:</t>
        </r>
        <r>
          <rPr>
            <sz val="9"/>
            <color indexed="81"/>
            <rFont val="Tahoma"/>
            <family val="2"/>
          </rPr>
          <t xml:space="preserve">
the cost to get a transport (tanker) truck(s) and bring the fish from the hatchery to fish-town for tagging, on a daily basis for the duration of the study</t>
        </r>
      </text>
    </comment>
    <comment ref="I5" authorId="0">
      <text>
        <r>
          <rPr>
            <b/>
            <sz val="9"/>
            <color indexed="81"/>
            <rFont val="Tahoma"/>
            <family val="2"/>
          </rPr>
          <t>Leah Sullivan:</t>
        </r>
        <r>
          <rPr>
            <sz val="9"/>
            <color indexed="81"/>
            <rFont val="Tahoma"/>
            <family val="2"/>
          </rPr>
          <t xml:space="preserve">
estimated costs of collection, sorting, holding, and tagging of fish, if PIT at hatchery by consultant, Biomark and if acoustic at Wanapum Dam by consultant, LGL.</t>
        </r>
      </text>
    </comment>
    <comment ref="J5" authorId="0">
      <text>
        <r>
          <rPr>
            <b/>
            <sz val="9"/>
            <color indexed="81"/>
            <rFont val="Tahoma"/>
            <family val="2"/>
          </rPr>
          <t>Leah Sullivan:</t>
        </r>
        <r>
          <rPr>
            <sz val="9"/>
            <color indexed="81"/>
            <rFont val="Tahoma"/>
            <family val="2"/>
          </rPr>
          <t xml:space="preserve">
Fish were released by helicopter in all years of research; multiple daily trips required, magnitude more with PIT studies due to sample size (no more than 300 fish per tank, per release). For example, there were 5 releases per day at RI during PIT tag releases and 1 release per day at RI during acoustic tag studies
</t>
        </r>
      </text>
    </comment>
    <comment ref="A6" authorId="0">
      <text>
        <r>
          <rPr>
            <b/>
            <sz val="9"/>
            <color indexed="81"/>
            <rFont val="Tahoma"/>
            <charset val="1"/>
          </rPr>
          <t xml:space="preserve">Leah Sullivan:
</t>
        </r>
        <r>
          <rPr>
            <sz val="9"/>
            <color indexed="81"/>
            <rFont val="Tahoma"/>
            <family val="2"/>
          </rPr>
          <t xml:space="preserve">survival based on 3-year average, minimum requirement is 86.49% with maximum standard error of 3.5% SE prior to 2008 BiOp / 2006 SSSA </t>
        </r>
      </text>
    </comment>
    <comment ref="E6" authorId="0">
      <text>
        <r>
          <rPr>
            <b/>
            <sz val="9"/>
            <color indexed="81"/>
            <rFont val="Tahoma"/>
            <family val="2"/>
          </rPr>
          <t>Leah Sullivan:</t>
        </r>
        <r>
          <rPr>
            <sz val="9"/>
            <color indexed="81"/>
            <rFont val="Tahoma"/>
            <family val="2"/>
          </rPr>
          <t xml:space="preserve">
BioMark</t>
        </r>
      </text>
    </comment>
    <comment ref="I6" authorId="0">
      <text>
        <r>
          <rPr>
            <b/>
            <sz val="9"/>
            <color indexed="81"/>
            <rFont val="Tahoma"/>
            <family val="2"/>
          </rPr>
          <t>Leah Sullivan:</t>
        </r>
        <r>
          <rPr>
            <sz val="9"/>
            <color indexed="81"/>
            <rFont val="Tahoma"/>
            <family val="2"/>
          </rPr>
          <t xml:space="preserve">
tag insertion cost estimated at $2/fish based on past and current Grant PUD contracts with BioMark</t>
        </r>
      </text>
    </comment>
    <comment ref="L6" authorId="0">
      <text>
        <r>
          <rPr>
            <b/>
            <sz val="9"/>
            <color indexed="81"/>
            <rFont val="Tahoma"/>
            <family val="2"/>
          </rPr>
          <t>Leah Sullivan:</t>
        </r>
        <r>
          <rPr>
            <sz val="9"/>
            <color indexed="81"/>
            <rFont val="Tahoma"/>
            <family val="2"/>
          </rPr>
          <t xml:space="preserve">
estimated cost of statistical analysis of PIT tag data (PTAGIS query of detections at McNary Dam)</t>
        </r>
      </text>
    </comment>
    <comment ref="E7" authorId="0">
      <text>
        <r>
          <rPr>
            <b/>
            <sz val="9"/>
            <color indexed="81"/>
            <rFont val="Tahoma"/>
            <family val="2"/>
          </rPr>
          <t>Leah Sullivan:</t>
        </r>
        <r>
          <rPr>
            <sz val="9"/>
            <color indexed="81"/>
            <rFont val="Tahoma"/>
            <family val="2"/>
          </rPr>
          <t xml:space="preserve">
BioMark</t>
        </r>
      </text>
    </comment>
    <comment ref="I7" authorId="0">
      <text>
        <r>
          <rPr>
            <b/>
            <sz val="9"/>
            <color indexed="81"/>
            <rFont val="Tahoma"/>
            <family val="2"/>
          </rPr>
          <t>Leah Sullivan:</t>
        </r>
        <r>
          <rPr>
            <sz val="9"/>
            <color indexed="81"/>
            <rFont val="Tahoma"/>
            <family val="2"/>
          </rPr>
          <t xml:space="preserve">
tag insertion cost estimated at $2/fish based on past and current Grant PUD contracts with BioMark</t>
        </r>
      </text>
    </comment>
    <comment ref="L7" authorId="0">
      <text>
        <r>
          <rPr>
            <b/>
            <sz val="9"/>
            <color indexed="81"/>
            <rFont val="Tahoma"/>
            <family val="2"/>
          </rPr>
          <t>Leah Sullivan:</t>
        </r>
        <r>
          <rPr>
            <sz val="9"/>
            <color indexed="81"/>
            <rFont val="Tahoma"/>
            <family val="2"/>
          </rPr>
          <t xml:space="preserve">
estimated cost of statistical analysis of PIT tag data (PTAGIS query of detections at McNary Dam)</t>
        </r>
      </text>
    </comment>
    <comment ref="D8" authorId="0">
      <text>
        <r>
          <rPr>
            <b/>
            <sz val="9"/>
            <color indexed="81"/>
            <rFont val="Tahoma"/>
            <family val="2"/>
          </rPr>
          <t>Leah Sullivan:</t>
        </r>
        <r>
          <rPr>
            <sz val="9"/>
            <color indexed="81"/>
            <rFont val="Tahoma"/>
            <family val="2"/>
          </rPr>
          <t xml:space="preserve">
unable to meet sample size goal of 110,000</t>
        </r>
      </text>
    </comment>
    <comment ref="E8" authorId="0">
      <text>
        <r>
          <rPr>
            <b/>
            <sz val="9"/>
            <color indexed="81"/>
            <rFont val="Tahoma"/>
            <family val="2"/>
          </rPr>
          <t>Leah Sullivan:</t>
        </r>
        <r>
          <rPr>
            <sz val="9"/>
            <color indexed="81"/>
            <rFont val="Tahoma"/>
            <family val="2"/>
          </rPr>
          <t xml:space="preserve">
BioMark</t>
        </r>
      </text>
    </comment>
    <comment ref="I8" authorId="0">
      <text>
        <r>
          <rPr>
            <b/>
            <sz val="9"/>
            <color indexed="81"/>
            <rFont val="Tahoma"/>
            <family val="2"/>
          </rPr>
          <t>Leah Sullivan:</t>
        </r>
        <r>
          <rPr>
            <sz val="9"/>
            <color indexed="81"/>
            <rFont val="Tahoma"/>
            <family val="2"/>
          </rPr>
          <t xml:space="preserve">
tag insertion cost estimated at $2/fish based on past and current Grant PUD contracts with BioMark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Leah Sullivan:</t>
        </r>
        <r>
          <rPr>
            <sz val="9"/>
            <color indexed="81"/>
            <rFont val="Tahoma"/>
            <family val="2"/>
          </rPr>
          <t xml:space="preserve">
estimated cost of statistical analysis of PIT tag data (PTAGIS query of detections at McNary Dam)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Leah Sullivan:</t>
        </r>
        <r>
          <rPr>
            <sz val="9"/>
            <color indexed="81"/>
            <rFont val="Tahoma"/>
            <family val="2"/>
          </rPr>
          <t xml:space="preserve">
2008 BiOp and 2006 Salmon &amp; Steelhead Settlement Agreemment (SSSA) = 93% minimum Development (1 dam + 1 reservoir) survival, minimum Project survival of 86.49% with maximum SE around the estimate of 2.5%</t>
        </r>
      </text>
    </comment>
    <comment ref="E12" authorId="0">
      <text>
        <r>
          <rPr>
            <b/>
            <sz val="9"/>
            <color indexed="81"/>
            <rFont val="Tahoma"/>
            <family val="2"/>
          </rPr>
          <t>Leah Sullivan:</t>
        </r>
        <r>
          <rPr>
            <sz val="9"/>
            <color indexed="81"/>
            <rFont val="Tahoma"/>
            <family val="2"/>
          </rPr>
          <t xml:space="preserve">
HTI acoustic tags, Model 795E Tags (1.5 g in air)</t>
        </r>
      </text>
    </comment>
    <comment ref="G12" authorId="0">
      <text>
        <r>
          <rPr>
            <b/>
            <sz val="9"/>
            <color indexed="81"/>
            <rFont val="Tahoma"/>
            <family val="2"/>
          </rPr>
          <t>Leah Sullivan:</t>
        </r>
        <r>
          <rPr>
            <sz val="9"/>
            <color indexed="81"/>
            <rFont val="Tahoma"/>
            <family val="2"/>
          </rPr>
          <t xml:space="preserve">
fish collected during routine gatewell dipping (part of Operations &amp; Maintenance at each dam)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Leah Sullivan:</t>
        </r>
        <r>
          <rPr>
            <sz val="9"/>
            <color indexed="81"/>
            <rFont val="Tahoma"/>
            <family val="2"/>
          </rPr>
          <t xml:space="preserve">
no additional cost, fish collection on site at Wanapum and Priest Rapids dams</t>
        </r>
      </text>
    </comment>
    <comment ref="L12" authorId="0">
      <text>
        <r>
          <rPr>
            <b/>
            <sz val="9"/>
            <color indexed="81"/>
            <rFont val="Tahoma"/>
            <family val="2"/>
          </rPr>
          <t>Leah Sullivan:</t>
        </r>
        <r>
          <rPr>
            <sz val="9"/>
            <color indexed="81"/>
            <rFont val="Tahoma"/>
            <family val="2"/>
          </rPr>
          <t xml:space="preserve">
estimated consultant costs associated with deployment of data collection equipment, maintenance during study, and removal as well as data collection, analysis, and reporting for survival based tasks only; plus survival analysis via CBR</t>
        </r>
      </text>
    </comment>
    <comment ref="E13" authorId="0">
      <text>
        <r>
          <rPr>
            <b/>
            <sz val="9"/>
            <color indexed="81"/>
            <rFont val="Tahoma"/>
            <family val="2"/>
          </rPr>
          <t>Leah Sullivan:</t>
        </r>
        <r>
          <rPr>
            <sz val="9"/>
            <color indexed="81"/>
            <rFont val="Tahoma"/>
            <family val="2"/>
          </rPr>
          <t xml:space="preserve">
HTI acoustic tags, Model 795E Tags (1.5 g in air)</t>
        </r>
      </text>
    </comment>
    <comment ref="G13" authorId="0">
      <text>
        <r>
          <rPr>
            <b/>
            <sz val="9"/>
            <color indexed="81"/>
            <rFont val="Tahoma"/>
            <family val="2"/>
          </rPr>
          <t>Leah Sullivan:</t>
        </r>
        <r>
          <rPr>
            <sz val="9"/>
            <color indexed="81"/>
            <rFont val="Tahoma"/>
            <family val="2"/>
          </rPr>
          <t xml:space="preserve">
fish collected during routine gatewell dipping (part of Operations &amp; Maintenance at each dam)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>Leah Sullivan:</t>
        </r>
        <r>
          <rPr>
            <sz val="9"/>
            <color indexed="81"/>
            <rFont val="Tahoma"/>
            <family val="2"/>
          </rPr>
          <t xml:space="preserve">
no additional cost, fish collection on site at Wanapum and Priest Rapids dams</t>
        </r>
      </text>
    </comment>
    <comment ref="E14" authorId="0">
      <text>
        <r>
          <rPr>
            <b/>
            <sz val="9"/>
            <color indexed="81"/>
            <rFont val="Tahoma"/>
            <family val="2"/>
          </rPr>
          <t>Leah Sullivan:</t>
        </r>
        <r>
          <rPr>
            <sz val="9"/>
            <color indexed="81"/>
            <rFont val="Tahoma"/>
            <family val="2"/>
          </rPr>
          <t xml:space="preserve">
HTI acoustic tags, Model 795E Tags (1.5 g in air)</t>
        </r>
      </text>
    </comment>
    <comment ref="G14" authorId="0">
      <text>
        <r>
          <rPr>
            <b/>
            <sz val="9"/>
            <color indexed="81"/>
            <rFont val="Tahoma"/>
            <family val="2"/>
          </rPr>
          <t>Leah Sullivan:</t>
        </r>
        <r>
          <rPr>
            <sz val="9"/>
            <color indexed="81"/>
            <rFont val="Tahoma"/>
            <family val="2"/>
          </rPr>
          <t xml:space="preserve">
fish collected during routine gatewell dipping (part of Operations &amp; Maintenance at each dam)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Leah Sullivan:</t>
        </r>
        <r>
          <rPr>
            <sz val="9"/>
            <color indexed="81"/>
            <rFont val="Tahoma"/>
            <family val="2"/>
          </rPr>
          <t xml:space="preserve">
no additional cost, fish collection on site at Wanapum and Priest Rapids dams</t>
        </r>
      </text>
    </comment>
  </commentList>
</comments>
</file>

<file path=xl/sharedStrings.xml><?xml version="1.0" encoding="utf-8"?>
<sst xmlns="http://schemas.openxmlformats.org/spreadsheetml/2006/main" count="28" uniqueCount="21">
  <si>
    <t>PIT</t>
  </si>
  <si>
    <t>Tag Type</t>
  </si>
  <si>
    <t>Acoustic</t>
  </si>
  <si>
    <t>Three-year survival study of yearling Chinook in 2003, 2004, and 2005 using PIT tags vs. three-year survival study of juvenile steelhead in 2008, 2009, and 2010.</t>
  </si>
  <si>
    <t>Transport</t>
  </si>
  <si>
    <t>Handling</t>
  </si>
  <si>
    <t>Husbandry</t>
  </si>
  <si>
    <t>Sample Size</t>
  </si>
  <si>
    <t>Annual</t>
  </si>
  <si>
    <t>Total</t>
  </si>
  <si>
    <t>Subtotal</t>
  </si>
  <si>
    <t>Year</t>
  </si>
  <si>
    <t>Release</t>
  </si>
  <si>
    <t>Tag Detection Equipment</t>
  </si>
  <si>
    <t>Transmitter Costs Per</t>
  </si>
  <si>
    <t>Tag</t>
  </si>
  <si>
    <t>Species</t>
  </si>
  <si>
    <t>Yearling Chinook</t>
  </si>
  <si>
    <t>Steelhead</t>
  </si>
  <si>
    <t>Juvenile Salmonid Survival Studies - Comparison of Costs in Tagging Technologies Used by Grant PUD</t>
  </si>
  <si>
    <t>Data Collection, Analysis &amp; Reporting</t>
  </si>
</sst>
</file>

<file path=xl/styles.xml><?xml version="1.0" encoding="utf-8"?>
<styleSheet xmlns="http://schemas.openxmlformats.org/spreadsheetml/2006/main">
  <numFmts count="2">
    <numFmt numFmtId="164" formatCode="&quot;$&quot;#,##0.00"/>
    <numFmt numFmtId="165" formatCode="&quot;$&quot;#,##0"/>
  </numFmts>
  <fonts count="10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i/>
      <sz val="11"/>
      <color theme="1"/>
      <name val="Arial Narrow"/>
      <family val="2"/>
    </font>
    <font>
      <b/>
      <i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6" fillId="0" borderId="0" xfId="0" applyFont="1"/>
    <xf numFmtId="0" fontId="6" fillId="0" borderId="0" xfId="0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7" fillId="0" borderId="0" xfId="0" applyFont="1" applyAlignment="1">
      <alignment wrapText="1"/>
    </xf>
    <xf numFmtId="0" fontId="8" fillId="0" borderId="0" xfId="0" applyFont="1"/>
    <xf numFmtId="3" fontId="6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right"/>
    </xf>
    <xf numFmtId="164" fontId="6" fillId="0" borderId="0" xfId="0" applyNumberFormat="1" applyFont="1" applyBorder="1" applyAlignment="1">
      <alignment horizontal="right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right" wrapText="1"/>
    </xf>
    <xf numFmtId="0" fontId="6" fillId="0" borderId="3" xfId="0" applyFont="1" applyBorder="1"/>
    <xf numFmtId="0" fontId="6" fillId="0" borderId="3" xfId="0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0" fontId="8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165" fontId="7" fillId="0" borderId="1" xfId="0" applyNumberFormat="1" applyFont="1" applyBorder="1" applyAlignment="1">
      <alignment horizontal="right" wrapText="1"/>
    </xf>
    <xf numFmtId="165" fontId="6" fillId="0" borderId="0" xfId="0" applyNumberFormat="1" applyFont="1" applyBorder="1" applyAlignment="1">
      <alignment horizontal="right"/>
    </xf>
    <xf numFmtId="165" fontId="6" fillId="0" borderId="3" xfId="0" applyNumberFormat="1" applyFont="1" applyBorder="1" applyAlignment="1">
      <alignment horizontal="right"/>
    </xf>
    <xf numFmtId="165" fontId="6" fillId="0" borderId="3" xfId="0" applyNumberFormat="1" applyFont="1" applyBorder="1"/>
    <xf numFmtId="165" fontId="6" fillId="0" borderId="0" xfId="0" applyNumberFormat="1" applyFont="1"/>
    <xf numFmtId="165" fontId="6" fillId="0" borderId="0" xfId="0" applyNumberFormat="1" applyFont="1" applyBorder="1"/>
    <xf numFmtId="165" fontId="9" fillId="0" borderId="1" xfId="0" applyNumberFormat="1" applyFont="1" applyBorder="1"/>
    <xf numFmtId="165" fontId="9" fillId="0" borderId="0" xfId="0" applyNumberFormat="1" applyFont="1" applyBorder="1" applyAlignment="1">
      <alignment horizontal="right"/>
    </xf>
    <xf numFmtId="165" fontId="7" fillId="0" borderId="0" xfId="0" applyNumberFormat="1" applyFont="1" applyBorder="1"/>
    <xf numFmtId="0" fontId="7" fillId="0" borderId="0" xfId="0" applyFont="1"/>
    <xf numFmtId="0" fontId="9" fillId="0" borderId="1" xfId="0" applyFont="1" applyBorder="1" applyAlignment="1">
      <alignment horizontal="right"/>
    </xf>
    <xf numFmtId="165" fontId="7" fillId="0" borderId="3" xfId="0" applyNumberFormat="1" applyFont="1" applyBorder="1" applyAlignment="1">
      <alignment horizontal="right" wrapText="1"/>
    </xf>
    <xf numFmtId="165" fontId="7" fillId="0" borderId="1" xfId="0" applyNumberFormat="1" applyFont="1" applyBorder="1" applyAlignment="1">
      <alignment horizontal="right" wrapText="1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0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7"/>
  <sheetViews>
    <sheetView showGridLines="0" tabSelected="1" workbookViewId="0">
      <selection activeCell="G19" sqref="G19"/>
    </sheetView>
  </sheetViews>
  <sheetFormatPr defaultRowHeight="16.5"/>
  <cols>
    <col min="1" max="1" width="9.42578125" style="24" customWidth="1"/>
    <col min="2" max="2" width="5.85546875" style="9" customWidth="1"/>
    <col min="3" max="3" width="14.5703125" style="1" bestFit="1" customWidth="1"/>
    <col min="4" max="4" width="8.85546875" style="2" customWidth="1"/>
    <col min="5" max="5" width="8" style="2" customWidth="1"/>
    <col min="6" max="7" width="10.7109375" style="7" bestFit="1" customWidth="1"/>
    <col min="8" max="8" width="10.85546875" style="7" customWidth="1"/>
    <col min="9" max="9" width="10.28515625" style="7" customWidth="1"/>
    <col min="10" max="10" width="9.28515625" style="30" bestFit="1" customWidth="1"/>
    <col min="11" max="11" width="11.28515625" style="7" customWidth="1"/>
    <col min="12" max="12" width="15.140625" style="7" customWidth="1"/>
    <col min="13" max="13" width="12" style="30" customWidth="1"/>
    <col min="14" max="16384" width="9.140625" style="1"/>
  </cols>
  <sheetData>
    <row r="1" spans="1:13">
      <c r="A1" s="39" t="s">
        <v>19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>
      <c r="A2" s="40" t="s">
        <v>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4" spans="1:13" ht="16.5" customHeight="1">
      <c r="A4" s="22"/>
      <c r="B4" s="19"/>
      <c r="C4" s="15"/>
      <c r="D4" s="16"/>
      <c r="E4" s="41" t="s">
        <v>14</v>
      </c>
      <c r="F4" s="41"/>
      <c r="G4" s="28"/>
      <c r="H4" s="28"/>
      <c r="I4" s="28"/>
      <c r="J4" s="29"/>
      <c r="K4" s="37" t="s">
        <v>13</v>
      </c>
      <c r="L4" s="37" t="s">
        <v>20</v>
      </c>
      <c r="M4" s="29"/>
    </row>
    <row r="5" spans="1:13" s="4" customFormat="1" ht="32.25" customHeight="1">
      <c r="A5" s="23" t="s">
        <v>1</v>
      </c>
      <c r="B5" s="20" t="s">
        <v>11</v>
      </c>
      <c r="C5" s="13" t="s">
        <v>16</v>
      </c>
      <c r="D5" s="14" t="s">
        <v>7</v>
      </c>
      <c r="E5" s="14" t="s">
        <v>15</v>
      </c>
      <c r="F5" s="26" t="s">
        <v>8</v>
      </c>
      <c r="G5" s="26" t="s">
        <v>6</v>
      </c>
      <c r="H5" s="26" t="s">
        <v>4</v>
      </c>
      <c r="I5" s="26" t="s">
        <v>5</v>
      </c>
      <c r="J5" s="26" t="s">
        <v>12</v>
      </c>
      <c r="K5" s="38"/>
      <c r="L5" s="38"/>
      <c r="M5" s="26" t="s">
        <v>9</v>
      </c>
    </row>
    <row r="6" spans="1:13">
      <c r="A6" s="24" t="s">
        <v>0</v>
      </c>
      <c r="B6" s="9">
        <v>2003</v>
      </c>
      <c r="C6" s="1" t="s">
        <v>17</v>
      </c>
      <c r="D6" s="6">
        <v>156000</v>
      </c>
      <c r="E6" s="3">
        <v>2.3199999999999998</v>
      </c>
      <c r="F6" s="7">
        <f>E6*D6</f>
        <v>361920</v>
      </c>
      <c r="G6" s="7">
        <f>D6*5</f>
        <v>780000</v>
      </c>
      <c r="H6" s="7">
        <v>17000</v>
      </c>
      <c r="I6" s="7">
        <f>2*D6</f>
        <v>312000</v>
      </c>
      <c r="J6" s="30">
        <v>210000</v>
      </c>
      <c r="K6" s="7">
        <v>0</v>
      </c>
      <c r="L6" s="7">
        <v>27000</v>
      </c>
      <c r="M6" s="30">
        <f>SUM(F6:L6)</f>
        <v>1707920</v>
      </c>
    </row>
    <row r="7" spans="1:13">
      <c r="B7" s="9">
        <v>2004</v>
      </c>
      <c r="C7" s="1" t="s">
        <v>17</v>
      </c>
      <c r="D7" s="6">
        <v>111000</v>
      </c>
      <c r="E7" s="3">
        <v>2.3199999999999998</v>
      </c>
      <c r="F7" s="7">
        <f t="shared" ref="F7:F8" si="0">E7*D7</f>
        <v>257519.99999999997</v>
      </c>
      <c r="G7" s="7">
        <f t="shared" ref="G7:G8" si="1">D7*5</f>
        <v>555000</v>
      </c>
      <c r="H7" s="7">
        <v>17000</v>
      </c>
      <c r="I7" s="7">
        <f>2*D7</f>
        <v>222000</v>
      </c>
      <c r="J7" s="30">
        <v>210000</v>
      </c>
      <c r="K7" s="7">
        <v>0</v>
      </c>
      <c r="L7" s="7">
        <v>27000</v>
      </c>
      <c r="M7" s="30">
        <f t="shared" ref="M7:M8" si="2">SUM(F7:L7)</f>
        <v>1288520</v>
      </c>
    </row>
    <row r="8" spans="1:13">
      <c r="B8" s="9">
        <v>2005</v>
      </c>
      <c r="C8" s="1" t="s">
        <v>17</v>
      </c>
      <c r="D8" s="6">
        <v>86000</v>
      </c>
      <c r="E8" s="3">
        <v>2.3199999999999998</v>
      </c>
      <c r="F8" s="7">
        <f t="shared" si="0"/>
        <v>199520</v>
      </c>
      <c r="G8" s="7">
        <f t="shared" si="1"/>
        <v>430000</v>
      </c>
      <c r="H8" s="7">
        <v>17000</v>
      </c>
      <c r="I8" s="7">
        <f>2*D8</f>
        <v>172000</v>
      </c>
      <c r="J8" s="30">
        <v>210000</v>
      </c>
      <c r="K8" s="7">
        <v>0</v>
      </c>
      <c r="L8" s="7">
        <v>27000</v>
      </c>
      <c r="M8" s="30">
        <f t="shared" si="2"/>
        <v>1055520</v>
      </c>
    </row>
    <row r="9" spans="1:13" s="35" customFormat="1">
      <c r="A9" s="42" t="s">
        <v>10</v>
      </c>
      <c r="B9" s="42"/>
      <c r="C9" s="42"/>
      <c r="D9" s="42"/>
      <c r="E9" s="42"/>
      <c r="F9" s="33">
        <f>SUM(F6:F8)</f>
        <v>818960</v>
      </c>
      <c r="G9" s="33">
        <f t="shared" ref="G9:J9" si="3">SUM(G6:G8)</f>
        <v>1765000</v>
      </c>
      <c r="H9" s="33">
        <f t="shared" si="3"/>
        <v>51000</v>
      </c>
      <c r="I9" s="33">
        <f t="shared" si="3"/>
        <v>706000</v>
      </c>
      <c r="J9" s="33">
        <f t="shared" si="3"/>
        <v>630000</v>
      </c>
      <c r="K9" s="33">
        <f t="shared" ref="K9" si="4">SUM(K6:K8)</f>
        <v>0</v>
      </c>
      <c r="L9" s="33">
        <f t="shared" ref="L9" si="5">SUM(L6:L8)</f>
        <v>81000</v>
      </c>
      <c r="M9" s="34"/>
    </row>
    <row r="10" spans="1:13" s="5" customFormat="1">
      <c r="A10" s="36" t="s">
        <v>9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2">
        <f>SUM(M6:M8)</f>
        <v>4051960</v>
      </c>
    </row>
    <row r="11" spans="1:13">
      <c r="A11" s="25"/>
      <c r="B11" s="21"/>
      <c r="C11" s="10"/>
      <c r="D11" s="11"/>
      <c r="E11" s="11"/>
      <c r="F11" s="27"/>
      <c r="G11" s="27"/>
      <c r="H11" s="27"/>
      <c r="I11" s="27"/>
      <c r="J11" s="31"/>
      <c r="K11" s="27"/>
      <c r="L11" s="27"/>
      <c r="M11" s="31"/>
    </row>
    <row r="12" spans="1:13">
      <c r="A12" s="25" t="s">
        <v>2</v>
      </c>
      <c r="B12" s="21">
        <v>2008</v>
      </c>
      <c r="C12" s="10" t="s">
        <v>18</v>
      </c>
      <c r="D12" s="17">
        <v>1880</v>
      </c>
      <c r="E12" s="12">
        <v>210</v>
      </c>
      <c r="F12" s="27">
        <f t="shared" ref="F12:F14" si="6">E12*D12</f>
        <v>394800</v>
      </c>
      <c r="G12" s="27">
        <v>0</v>
      </c>
      <c r="H12" s="27">
        <v>0</v>
      </c>
      <c r="I12" s="27">
        <f>AVERAGE(I13:I14)</f>
        <v>235950</v>
      </c>
      <c r="J12" s="31">
        <v>80000</v>
      </c>
      <c r="K12" s="27">
        <f>69500*0.67</f>
        <v>46565</v>
      </c>
      <c r="L12" s="27">
        <f>634700</f>
        <v>634700</v>
      </c>
      <c r="M12" s="31">
        <f>SUM(F12:L12)</f>
        <v>1392015</v>
      </c>
    </row>
    <row r="13" spans="1:13">
      <c r="A13" s="25"/>
      <c r="B13" s="21">
        <v>2009</v>
      </c>
      <c r="C13" s="10" t="s">
        <v>18</v>
      </c>
      <c r="D13" s="17">
        <v>2096</v>
      </c>
      <c r="E13" s="12">
        <v>215</v>
      </c>
      <c r="F13" s="27">
        <f t="shared" si="6"/>
        <v>450640</v>
      </c>
      <c r="G13" s="27">
        <v>0</v>
      </c>
      <c r="H13" s="27">
        <v>0</v>
      </c>
      <c r="I13" s="27">
        <f>359600*0.6</f>
        <v>215760</v>
      </c>
      <c r="J13" s="31">
        <v>80000</v>
      </c>
      <c r="K13" s="27">
        <f>77390*0.67</f>
        <v>51851.3</v>
      </c>
      <c r="L13" s="27">
        <f>630000</f>
        <v>630000</v>
      </c>
      <c r="M13" s="31">
        <f t="shared" ref="M13:M14" si="7">SUM(F13:L13)</f>
        <v>1428251.3</v>
      </c>
    </row>
    <row r="14" spans="1:13">
      <c r="A14" s="25"/>
      <c r="B14" s="21">
        <v>2010</v>
      </c>
      <c r="C14" s="10" t="s">
        <v>18</v>
      </c>
      <c r="D14" s="17">
        <v>1949</v>
      </c>
      <c r="E14" s="12">
        <v>215</v>
      </c>
      <c r="F14" s="27">
        <f t="shared" si="6"/>
        <v>419035</v>
      </c>
      <c r="G14" s="27">
        <v>0</v>
      </c>
      <c r="H14" s="27">
        <v>0</v>
      </c>
      <c r="I14" s="27">
        <f>426900*0.6</f>
        <v>256140</v>
      </c>
      <c r="J14" s="31">
        <v>80000</v>
      </c>
      <c r="K14" s="27">
        <v>22050</v>
      </c>
      <c r="L14" s="27">
        <f>570000</f>
        <v>570000</v>
      </c>
      <c r="M14" s="31">
        <f t="shared" si="7"/>
        <v>1347225</v>
      </c>
    </row>
    <row r="15" spans="1:13" s="35" customFormat="1">
      <c r="A15" s="42" t="s">
        <v>10</v>
      </c>
      <c r="B15" s="42"/>
      <c r="C15" s="42"/>
      <c r="D15" s="42"/>
      <c r="E15" s="42"/>
      <c r="F15" s="33">
        <f>SUM(F12:F14)</f>
        <v>1264475</v>
      </c>
      <c r="G15" s="33">
        <f t="shared" ref="G15" si="8">SUM(G12:G14)</f>
        <v>0</v>
      </c>
      <c r="H15" s="33">
        <f t="shared" ref="H15:J15" si="9">SUM(H12:H14)</f>
        <v>0</v>
      </c>
      <c r="I15" s="33">
        <f t="shared" si="9"/>
        <v>707850</v>
      </c>
      <c r="J15" s="33">
        <f t="shared" si="9"/>
        <v>240000</v>
      </c>
      <c r="K15" s="33">
        <f t="shared" ref="K15" si="10">SUM(K12:K14)</f>
        <v>120466.3</v>
      </c>
      <c r="L15" s="33">
        <f t="shared" ref="L15" si="11">SUM(L12:L14)</f>
        <v>1834700</v>
      </c>
      <c r="M15" s="34"/>
    </row>
    <row r="16" spans="1:13">
      <c r="A16" s="36" t="s">
        <v>9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2">
        <f>SUM(M12:M14)</f>
        <v>4167491.3</v>
      </c>
    </row>
    <row r="17" spans="2:3">
      <c r="B17" s="18"/>
      <c r="C17" s="8"/>
    </row>
  </sheetData>
  <mergeCells count="9">
    <mergeCell ref="A16:L16"/>
    <mergeCell ref="K4:K5"/>
    <mergeCell ref="L4:L5"/>
    <mergeCell ref="A1:M1"/>
    <mergeCell ref="A2:M2"/>
    <mergeCell ref="E4:F4"/>
    <mergeCell ref="A9:E9"/>
    <mergeCell ref="A15:E15"/>
    <mergeCell ref="A10:L10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Summary_PIT&amp;Acoustic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Leah Sullivan</dc:creator>
  <cp:lastModifiedBy>njl</cp:lastModifiedBy>
  <dcterms:created xsi:type="dcterms:W3CDTF">2013-02-06T17:58:19Z</dcterms:created>
  <dcterms:modified xsi:type="dcterms:W3CDTF">2013-02-21T21:59:13Z</dcterms:modified>
</cp:coreProperties>
</file>