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20" windowWidth="13890" windowHeight="6225" activeTab="1"/>
  </bookViews>
  <sheets>
    <sheet name="Summary-Charts" sheetId="39" r:id="rId1"/>
    <sheet name="Additional Charts for PPT" sheetId="52" r:id="rId2"/>
    <sheet name="Summary-Results" sheetId="40" r:id="rId3"/>
    <sheet name="Input Assumptions" sheetId="30" r:id="rId4"/>
    <sheet name="Total Resource Cost" sheetId="51" r:id="rId5"/>
    <sheet name="Utility Cost" sheetId="49" r:id="rId6"/>
    <sheet name="Consumer Cost" sheetId="29" r:id="rId7"/>
    <sheet name="Net Reduction in Gas" sheetId="48" r:id="rId8"/>
    <sheet name="Energy Usage" sheetId="25" r:id="rId9"/>
    <sheet name="Water Heater Stock" sheetId="21" r:id="rId10"/>
    <sheet name="Water Heaters Retired" sheetId="34" r:id="rId11"/>
    <sheet name="Water Heaters Purchased" sheetId="33" r:id="rId12"/>
    <sheet name="Average Market Share" sheetId="46" r:id="rId13"/>
    <sheet name="Marginal Market Share" sheetId="2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44525"/>
</workbook>
</file>

<file path=xl/calcChain.xml><?xml version="1.0" encoding="utf-8"?>
<calcChain xmlns="http://schemas.openxmlformats.org/spreadsheetml/2006/main">
  <c r="N98" i="52" l="1"/>
  <c r="N80" i="52"/>
  <c r="N62" i="52"/>
  <c r="AI45" i="52"/>
  <c r="AH45" i="52"/>
  <c r="AG45" i="52"/>
  <c r="AF45" i="52"/>
  <c r="AE45" i="52"/>
  <c r="AD45" i="52"/>
  <c r="AC45" i="52"/>
  <c r="AB45" i="52"/>
  <c r="AA45" i="52"/>
  <c r="Z45" i="52"/>
  <c r="Y45" i="52"/>
  <c r="X45" i="52"/>
  <c r="W45" i="52"/>
  <c r="V45" i="52"/>
  <c r="U45" i="52"/>
  <c r="T45" i="52"/>
  <c r="S45" i="52"/>
  <c r="R45" i="52"/>
  <c r="Q45" i="52"/>
  <c r="P45" i="52"/>
  <c r="O45" i="52"/>
  <c r="N45" i="52"/>
  <c r="N27" i="52"/>
  <c r="N8" i="52"/>
  <c r="N97" i="52"/>
  <c r="N79" i="52"/>
  <c r="N61" i="52"/>
  <c r="AI44" i="52"/>
  <c r="AH44" i="52"/>
  <c r="AG44" i="52"/>
  <c r="AF44" i="52"/>
  <c r="AE44" i="52"/>
  <c r="AD44" i="52"/>
  <c r="AC44" i="52"/>
  <c r="AB44" i="52"/>
  <c r="AA44" i="52"/>
  <c r="Z44" i="52"/>
  <c r="Y44" i="52"/>
  <c r="X44" i="52"/>
  <c r="W44" i="52"/>
  <c r="V44" i="52"/>
  <c r="U44" i="52"/>
  <c r="T44" i="52"/>
  <c r="S44" i="52"/>
  <c r="R44" i="52"/>
  <c r="Q44" i="52"/>
  <c r="P44" i="52"/>
  <c r="O44" i="52"/>
  <c r="N44" i="52"/>
  <c r="N26" i="52"/>
  <c r="N7" i="52"/>
  <c r="M188" i="52" l="1"/>
  <c r="N188" i="52"/>
  <c r="M189" i="52"/>
  <c r="N189" i="52"/>
  <c r="M190" i="52"/>
  <c r="N190" i="52"/>
  <c r="M191" i="52"/>
  <c r="N191" i="52"/>
  <c r="M192" i="52"/>
  <c r="N192" i="52"/>
  <c r="N206" i="52"/>
  <c r="N207" i="52"/>
  <c r="N208" i="52"/>
  <c r="N209" i="52"/>
  <c r="N210" i="52"/>
  <c r="M226" i="52"/>
  <c r="N226" i="52"/>
  <c r="M227" i="52"/>
  <c r="N227" i="52"/>
  <c r="M228" i="52"/>
  <c r="N228" i="52"/>
  <c r="M229" i="52"/>
  <c r="N229" i="52"/>
  <c r="M230" i="52"/>
  <c r="N230" i="52"/>
  <c r="N244" i="52"/>
  <c r="N245" i="52"/>
  <c r="N246" i="52"/>
  <c r="N247" i="52"/>
  <c r="N248" i="52"/>
  <c r="B6" i="21"/>
  <c r="B19" i="33" l="1"/>
  <c r="B18" i="33"/>
  <c r="B17" i="33"/>
  <c r="B16" i="33"/>
  <c r="B15" i="33"/>
  <c r="B10" i="33"/>
  <c r="B9" i="33"/>
  <c r="B8" i="33"/>
  <c r="B7" i="33"/>
  <c r="B6" i="33"/>
  <c r="C19" i="34"/>
  <c r="B19" i="34"/>
  <c r="C18" i="34"/>
  <c r="B18" i="34"/>
  <c r="C17" i="34"/>
  <c r="B17" i="34"/>
  <c r="C16" i="34"/>
  <c r="B16" i="34"/>
  <c r="C15" i="34"/>
  <c r="B15" i="34"/>
  <c r="C10" i="34"/>
  <c r="B10" i="34"/>
  <c r="C9" i="34"/>
  <c r="B9" i="34"/>
  <c r="C8" i="34"/>
  <c r="B8" i="34"/>
  <c r="C7" i="34"/>
  <c r="B7" i="34"/>
  <c r="C6" i="34"/>
  <c r="B6" i="34"/>
  <c r="B19" i="21"/>
  <c r="B18" i="21"/>
  <c r="B17" i="21"/>
  <c r="B16" i="21"/>
  <c r="B15" i="21"/>
  <c r="B10" i="21"/>
  <c r="B9" i="21"/>
  <c r="B8" i="21"/>
  <c r="B7" i="21"/>
  <c r="B68" i="25"/>
  <c r="B67" i="25"/>
  <c r="B66" i="25"/>
  <c r="B65" i="25"/>
  <c r="B64" i="25"/>
  <c r="B59" i="25"/>
  <c r="B58" i="25"/>
  <c r="B57" i="25"/>
  <c r="B56" i="25"/>
  <c r="B55" i="25"/>
  <c r="B50" i="25"/>
  <c r="B49" i="25"/>
  <c r="B48" i="25"/>
  <c r="B47" i="25"/>
  <c r="B46" i="25"/>
  <c r="B41" i="25"/>
  <c r="B40" i="25"/>
  <c r="B39" i="25"/>
  <c r="B38" i="25"/>
  <c r="B37" i="25"/>
  <c r="B31" i="25"/>
  <c r="B30" i="25"/>
  <c r="B29" i="25"/>
  <c r="B28" i="25"/>
  <c r="B27" i="25"/>
  <c r="B22" i="25"/>
  <c r="B21" i="25"/>
  <c r="B20" i="25"/>
  <c r="B19" i="25"/>
  <c r="B18" i="25"/>
  <c r="B7" i="25"/>
  <c r="B6" i="25"/>
  <c r="B13" i="48"/>
  <c r="B11" i="48"/>
  <c r="B7" i="48"/>
  <c r="B6" i="48"/>
  <c r="B5" i="48"/>
  <c r="B72" i="29"/>
  <c r="B71" i="29"/>
  <c r="B70" i="29"/>
  <c r="B69" i="29"/>
  <c r="B68" i="29"/>
  <c r="B63" i="29"/>
  <c r="B62" i="29"/>
  <c r="B61" i="29"/>
  <c r="B60" i="29"/>
  <c r="B59" i="29"/>
  <c r="B35" i="29"/>
  <c r="B34" i="29"/>
  <c r="B33" i="29"/>
  <c r="B32" i="29"/>
  <c r="B31" i="29"/>
  <c r="B26" i="29"/>
  <c r="B25" i="29"/>
  <c r="B24" i="29"/>
  <c r="B23" i="29"/>
  <c r="B22" i="29"/>
  <c r="B8" i="49"/>
  <c r="B13" i="30"/>
  <c r="N100" i="52"/>
  <c r="N99" i="52"/>
  <c r="N82" i="52"/>
  <c r="N81" i="52"/>
  <c r="N64" i="52"/>
  <c r="N63" i="52"/>
  <c r="AI47" i="52"/>
  <c r="AH47" i="52"/>
  <c r="AG47" i="52"/>
  <c r="AF47" i="52"/>
  <c r="AE47" i="52"/>
  <c r="AD47" i="52"/>
  <c r="AC47" i="52"/>
  <c r="AB47" i="52"/>
  <c r="AA47" i="52"/>
  <c r="Z47" i="52"/>
  <c r="Y47" i="52"/>
  <c r="X47" i="52"/>
  <c r="W47" i="52"/>
  <c r="V47" i="52"/>
  <c r="U47" i="52"/>
  <c r="T47" i="52"/>
  <c r="S47" i="52"/>
  <c r="R47" i="52"/>
  <c r="Q47" i="52"/>
  <c r="P47" i="52"/>
  <c r="O47" i="52"/>
  <c r="N47" i="52"/>
  <c r="AI46" i="52"/>
  <c r="AH46" i="52"/>
  <c r="AG46" i="52"/>
  <c r="AF46" i="52"/>
  <c r="AE46" i="52"/>
  <c r="AD46" i="52"/>
  <c r="AC46" i="52"/>
  <c r="AB46" i="52"/>
  <c r="AA46" i="52"/>
  <c r="Z46" i="52"/>
  <c r="Y46" i="52"/>
  <c r="X46" i="52"/>
  <c r="W46" i="52"/>
  <c r="V46" i="52"/>
  <c r="U46" i="52"/>
  <c r="T46" i="52"/>
  <c r="S46" i="52"/>
  <c r="R46" i="52"/>
  <c r="Q46" i="52"/>
  <c r="P46" i="52"/>
  <c r="O46" i="52"/>
  <c r="N46" i="52"/>
  <c r="N29" i="52"/>
  <c r="N28" i="52"/>
  <c r="N10" i="52"/>
  <c r="N9" i="52"/>
  <c r="N133" i="52" l="1"/>
  <c r="N134" i="52"/>
  <c r="N135" i="52"/>
  <c r="N136" i="52"/>
  <c r="N132" i="52"/>
  <c r="M114" i="52"/>
  <c r="M115" i="52"/>
  <c r="M116" i="52"/>
  <c r="M117" i="52"/>
  <c r="M118" i="52"/>
  <c r="B75" i="52"/>
  <c r="B39" i="52"/>
  <c r="B57" i="52" l="1"/>
  <c r="B21" i="52"/>
  <c r="B3" i="52"/>
  <c r="A1" i="52"/>
  <c r="A47" i="25" l="1"/>
  <c r="A48" i="25"/>
  <c r="A49" i="25"/>
  <c r="A50" i="25"/>
  <c r="A19" i="25"/>
  <c r="A20" i="25"/>
  <c r="A21" i="25"/>
  <c r="A22" i="25"/>
  <c r="A28" i="25"/>
  <c r="A29" i="25"/>
  <c r="A30" i="25"/>
  <c r="A31" i="25"/>
  <c r="A38" i="25"/>
  <c r="A39" i="25"/>
  <c r="A40" i="25"/>
  <c r="A41" i="25"/>
  <c r="A56" i="25"/>
  <c r="A57" i="25"/>
  <c r="A58" i="25"/>
  <c r="A59" i="25"/>
  <c r="A65" i="25"/>
  <c r="A66" i="25"/>
  <c r="A67" i="25"/>
  <c r="A68" i="25"/>
  <c r="A64" i="25"/>
  <c r="A55" i="25"/>
  <c r="A46" i="25"/>
  <c r="A37" i="25"/>
  <c r="A27" i="25"/>
  <c r="A18" i="25"/>
  <c r="A6" i="21"/>
  <c r="A7" i="21"/>
  <c r="A8" i="21"/>
  <c r="A9" i="21"/>
  <c r="A10" i="21"/>
  <c r="A15" i="21"/>
  <c r="A16" i="21"/>
  <c r="A17" i="21"/>
  <c r="A18" i="21"/>
  <c r="A19" i="21"/>
  <c r="A17" i="46"/>
  <c r="A16" i="46"/>
  <c r="A15" i="46"/>
  <c r="A14" i="46"/>
  <c r="A13" i="46"/>
  <c r="A9" i="46"/>
  <c r="A8" i="46"/>
  <c r="A7" i="46"/>
  <c r="A6" i="46"/>
  <c r="A5" i="46"/>
  <c r="A14" i="23"/>
  <c r="A15" i="23"/>
  <c r="A16" i="23"/>
  <c r="A17" i="23"/>
  <c r="A13" i="23"/>
  <c r="A6" i="23"/>
  <c r="A7" i="23"/>
  <c r="A8" i="23"/>
  <c r="A9" i="23"/>
  <c r="A5" i="23"/>
  <c r="B39" i="39" l="1"/>
  <c r="A1" i="30" l="1"/>
  <c r="A1" i="23" l="1"/>
  <c r="A1" i="46"/>
  <c r="A1" i="33"/>
  <c r="A1" i="34"/>
  <c r="A1" i="21"/>
  <c r="A1" i="25"/>
  <c r="A1" i="48"/>
  <c r="A1" i="29"/>
  <c r="A1" i="49"/>
  <c r="A1" i="51"/>
  <c r="B41" i="40"/>
  <c r="B35" i="40"/>
  <c r="B27" i="40"/>
  <c r="B19" i="40"/>
  <c r="B11" i="40"/>
  <c r="B3" i="40"/>
  <c r="A1" i="40"/>
  <c r="B57" i="39"/>
  <c r="B21" i="39"/>
  <c r="B3" i="39"/>
  <c r="A1" i="39"/>
  <c r="B75" i="39" l="1"/>
  <c r="B45" i="40"/>
  <c r="B44" i="40"/>
  <c r="B43" i="40"/>
  <c r="A25" i="30" l="1"/>
  <c r="A34" i="30"/>
  <c r="C42" i="40"/>
  <c r="V57" i="29" l="1"/>
  <c r="V48" i="29" s="1"/>
  <c r="U57" i="29"/>
  <c r="U48" i="29" s="1"/>
  <c r="T57" i="29"/>
  <c r="T48" i="29" s="1"/>
  <c r="S57" i="29"/>
  <c r="S48" i="29" s="1"/>
  <c r="R57" i="29"/>
  <c r="R48" i="29" s="1"/>
  <c r="Q57" i="29"/>
  <c r="Q48" i="29" s="1"/>
  <c r="O57" i="29"/>
  <c r="O48" i="29" s="1"/>
  <c r="N57" i="29"/>
  <c r="N48" i="29" s="1"/>
  <c r="M57" i="29"/>
  <c r="M48" i="29" s="1"/>
  <c r="L57" i="29"/>
  <c r="L48" i="29" s="1"/>
  <c r="K57" i="29"/>
  <c r="K48" i="29" s="1"/>
  <c r="J57" i="29"/>
  <c r="J48" i="29" s="1"/>
  <c r="I57" i="29"/>
  <c r="I48" i="29" s="1"/>
  <c r="G57" i="29"/>
  <c r="G48" i="29" s="1"/>
  <c r="F57" i="29"/>
  <c r="F48" i="29" s="1"/>
  <c r="E57" i="29"/>
  <c r="E48" i="29" s="1"/>
  <c r="D57" i="29"/>
  <c r="D48" i="29" s="1"/>
  <c r="C57" i="29"/>
  <c r="C48" i="29" s="1"/>
  <c r="B57" i="29"/>
  <c r="B48" i="29" s="1"/>
  <c r="A57" i="29"/>
  <c r="A48" i="29" s="1"/>
  <c r="W20" i="29"/>
  <c r="W11" i="29" s="1"/>
  <c r="V20" i="29"/>
  <c r="V11" i="29" s="1"/>
  <c r="U20" i="29"/>
  <c r="U11" i="29" s="1"/>
  <c r="T20" i="29"/>
  <c r="T11" i="29" s="1"/>
  <c r="S20" i="29"/>
  <c r="S11" i="29" s="1"/>
  <c r="R20" i="29"/>
  <c r="R11" i="29" s="1"/>
  <c r="Q20" i="29"/>
  <c r="Q11" i="29" s="1"/>
  <c r="P20" i="29"/>
  <c r="P11" i="29" s="1"/>
  <c r="O20" i="29"/>
  <c r="O11" i="29" s="1"/>
  <c r="N20" i="29"/>
  <c r="N11" i="29" s="1"/>
  <c r="M20" i="29"/>
  <c r="M11" i="29" s="1"/>
  <c r="L20" i="29"/>
  <c r="L11" i="29" s="1"/>
  <c r="K20" i="29"/>
  <c r="K11" i="29" s="1"/>
  <c r="J20" i="29"/>
  <c r="J11" i="29" s="1"/>
  <c r="I20" i="29"/>
  <c r="I11" i="29" s="1"/>
  <c r="H20" i="29"/>
  <c r="H11" i="29" s="1"/>
  <c r="G20" i="29"/>
  <c r="G11" i="29" s="1"/>
  <c r="F20" i="29"/>
  <c r="F11" i="29" s="1"/>
  <c r="E20" i="29"/>
  <c r="E11" i="29" s="1"/>
  <c r="D20" i="29"/>
  <c r="D11" i="29" s="1"/>
  <c r="C20" i="29"/>
  <c r="C11" i="29" s="1"/>
  <c r="B20" i="29"/>
  <c r="B11" i="29" s="1"/>
  <c r="A20" i="29"/>
  <c r="A11" i="29" s="1"/>
  <c r="A66" i="29"/>
  <c r="W75" i="29"/>
  <c r="V38" i="29"/>
  <c r="U75" i="29"/>
  <c r="T38" i="29"/>
  <c r="R38" i="29"/>
  <c r="O75" i="29"/>
  <c r="L75" i="29"/>
  <c r="K38" i="29"/>
  <c r="J75" i="29"/>
  <c r="G75" i="29"/>
  <c r="F75" i="29"/>
  <c r="D38" i="29"/>
  <c r="B75" i="29"/>
  <c r="A75" i="29"/>
  <c r="W4" i="25"/>
  <c r="V4" i="25"/>
  <c r="U4" i="25"/>
  <c r="T4" i="25"/>
  <c r="S4" i="25"/>
  <c r="R4" i="25"/>
  <c r="Q4" i="25"/>
  <c r="P4" i="25"/>
  <c r="O4" i="25"/>
  <c r="N4" i="25"/>
  <c r="N5" i="25" s="1"/>
  <c r="N10" i="48" s="1"/>
  <c r="N7" i="49" s="1"/>
  <c r="N11" i="51" s="1"/>
  <c r="M4" i="25"/>
  <c r="L4" i="25"/>
  <c r="K4" i="25"/>
  <c r="J4" i="25"/>
  <c r="I4" i="25"/>
  <c r="H4" i="25"/>
  <c r="G4" i="25"/>
  <c r="G5" i="25" s="1"/>
  <c r="G10" i="48" s="1"/>
  <c r="G7" i="49" s="1"/>
  <c r="G11" i="51" s="1"/>
  <c r="F4" i="25"/>
  <c r="E4" i="25"/>
  <c r="D4" i="25"/>
  <c r="C4" i="25"/>
  <c r="B4" i="25"/>
  <c r="W66" i="29"/>
  <c r="V66" i="29"/>
  <c r="U66" i="29"/>
  <c r="T66" i="29"/>
  <c r="S66" i="29"/>
  <c r="R66" i="29"/>
  <c r="Q66" i="29"/>
  <c r="P66" i="29"/>
  <c r="O66" i="29"/>
  <c r="N66" i="29"/>
  <c r="M66" i="29"/>
  <c r="L66" i="29"/>
  <c r="K66" i="29"/>
  <c r="J66" i="29"/>
  <c r="I66" i="29"/>
  <c r="H66" i="29"/>
  <c r="G66" i="29"/>
  <c r="F66" i="29"/>
  <c r="E66" i="29"/>
  <c r="D66" i="29"/>
  <c r="C66" i="29"/>
  <c r="B66" i="29"/>
  <c r="W57" i="29"/>
  <c r="W48" i="29" s="1"/>
  <c r="P57" i="29"/>
  <c r="P48" i="29" s="1"/>
  <c r="H57" i="29"/>
  <c r="H48" i="29" s="1"/>
  <c r="A49" i="29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A29" i="29" l="1"/>
  <c r="B24" i="40"/>
  <c r="B32" i="40"/>
  <c r="B31" i="40"/>
  <c r="B23" i="40"/>
  <c r="B29" i="40"/>
  <c r="B21" i="40"/>
  <c r="B30" i="40"/>
  <c r="B22" i="40"/>
  <c r="B25" i="40"/>
  <c r="B33" i="40"/>
  <c r="A34" i="29"/>
  <c r="A38" i="29"/>
  <c r="M10" i="25"/>
  <c r="M4" i="48" s="1"/>
  <c r="B38" i="29"/>
  <c r="U38" i="29"/>
  <c r="T10" i="25"/>
  <c r="T4" i="48" s="1"/>
  <c r="B5" i="25"/>
  <c r="B10" i="48" s="1"/>
  <c r="B7" i="49" s="1"/>
  <c r="B11" i="51" s="1"/>
  <c r="J38" i="29"/>
  <c r="A33" i="29"/>
  <c r="A18" i="34"/>
  <c r="A7" i="33"/>
  <c r="A23" i="29" s="1"/>
  <c r="A14" i="29" s="1"/>
  <c r="B8" i="40"/>
  <c r="A43" i="29"/>
  <c r="A32" i="29"/>
  <c r="A9" i="33"/>
  <c r="A25" i="29" s="1"/>
  <c r="A16" i="29" s="1"/>
  <c r="A69" i="29"/>
  <c r="G38" i="29"/>
  <c r="F38" i="29"/>
  <c r="R75" i="29"/>
  <c r="O38" i="29"/>
  <c r="W38" i="29"/>
  <c r="V75" i="29"/>
  <c r="U5" i="25"/>
  <c r="U10" i="48" s="1"/>
  <c r="U7" i="49" s="1"/>
  <c r="U11" i="51" s="1"/>
  <c r="U10" i="25"/>
  <c r="U4" i="48" s="1"/>
  <c r="K75" i="29"/>
  <c r="L38" i="29"/>
  <c r="D5" i="25"/>
  <c r="D10" i="48" s="1"/>
  <c r="D7" i="49" s="1"/>
  <c r="D11" i="51" s="1"/>
  <c r="F10" i="25"/>
  <c r="F4" i="48" s="1"/>
  <c r="R10" i="25"/>
  <c r="R4" i="48" s="1"/>
  <c r="J5" i="25"/>
  <c r="J10" i="48" s="1"/>
  <c r="J7" i="49" s="1"/>
  <c r="J11" i="51" s="1"/>
  <c r="J10" i="25"/>
  <c r="J4" i="48" s="1"/>
  <c r="A31" i="29"/>
  <c r="B5" i="40"/>
  <c r="A35" i="29"/>
  <c r="A10" i="33"/>
  <c r="A26" i="29" s="1"/>
  <c r="A17" i="29" s="1"/>
  <c r="D75" i="29"/>
  <c r="R5" i="25"/>
  <c r="R10" i="48" s="1"/>
  <c r="R7" i="49" s="1"/>
  <c r="R11" i="51" s="1"/>
  <c r="B10" i="25"/>
  <c r="B4" i="48" s="1"/>
  <c r="C75" i="29"/>
  <c r="C38" i="29"/>
  <c r="S75" i="29"/>
  <c r="S38" i="29"/>
  <c r="F5" i="25"/>
  <c r="F10" i="48" s="1"/>
  <c r="F7" i="49" s="1"/>
  <c r="F11" i="51" s="1"/>
  <c r="I38" i="29"/>
  <c r="I75" i="29"/>
  <c r="A6" i="33"/>
  <c r="A22" i="29" s="1"/>
  <c r="A13" i="29" s="1"/>
  <c r="A17" i="33"/>
  <c r="A61" i="29" s="1"/>
  <c r="A52" i="29" s="1"/>
  <c r="V10" i="25"/>
  <c r="V4" i="48" s="1"/>
  <c r="T75" i="29"/>
  <c r="Q10" i="25"/>
  <c r="Q4" i="48" s="1"/>
  <c r="P75" i="29"/>
  <c r="P38" i="29"/>
  <c r="W10" i="25"/>
  <c r="W4" i="48" s="1"/>
  <c r="W5" i="25"/>
  <c r="W10" i="48" s="1"/>
  <c r="W7" i="49" s="1"/>
  <c r="W11" i="51" s="1"/>
  <c r="G10" i="25"/>
  <c r="G4" i="48" s="1"/>
  <c r="H75" i="29"/>
  <c r="H38" i="29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S10" i="25"/>
  <c r="S4" i="48" s="1"/>
  <c r="S5" i="25"/>
  <c r="S10" i="48" s="1"/>
  <c r="S7" i="49" s="1"/>
  <c r="S11" i="51" s="1"/>
  <c r="E75" i="29"/>
  <c r="E38" i="29"/>
  <c r="M38" i="29"/>
  <c r="M75" i="29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 i="29"/>
  <c r="N10" i="25"/>
  <c r="N4" i="48" s="1"/>
  <c r="V5" i="25"/>
  <c r="V10" i="48" s="1"/>
  <c r="V7" i="49" s="1"/>
  <c r="V11" i="51" s="1"/>
  <c r="Q38" i="29"/>
  <c r="Q75" i="29"/>
  <c r="M5" i="25"/>
  <c r="M10" i="48" s="1"/>
  <c r="M7" i="49" s="1"/>
  <c r="M11" i="51" s="1"/>
  <c r="A7" i="34" l="1"/>
  <c r="A16" i="34"/>
  <c r="A18" i="33"/>
  <c r="A62" i="29" s="1"/>
  <c r="A53" i="29" s="1"/>
  <c r="A71" i="29"/>
  <c r="A16" i="33"/>
  <c r="A60" i="29" s="1"/>
  <c r="A51" i="29" s="1"/>
  <c r="A70" i="29"/>
  <c r="A9" i="34"/>
  <c r="A80" i="29"/>
  <c r="B13" i="40"/>
  <c r="B14" i="40"/>
  <c r="B16" i="40"/>
  <c r="B15" i="40"/>
  <c r="B17" i="40"/>
  <c r="A17" i="34"/>
  <c r="B6" i="40"/>
  <c r="A78" i="29"/>
  <c r="A41" i="29"/>
  <c r="A6" i="34"/>
  <c r="A10" i="34"/>
  <c r="A72" i="29"/>
  <c r="A19" i="34"/>
  <c r="A19" i="33"/>
  <c r="A63" i="29" s="1"/>
  <c r="A54" i="29" s="1"/>
  <c r="A77" i="29"/>
  <c r="A40" i="29"/>
  <c r="A81" i="29"/>
  <c r="A44" i="29"/>
  <c r="B9" i="40"/>
  <c r="A15" i="33"/>
  <c r="A59" i="29" s="1"/>
  <c r="A50" i="29" s="1"/>
  <c r="A68" i="29"/>
  <c r="A67" i="29" s="1"/>
  <c r="A15" i="34"/>
  <c r="B7" i="40"/>
  <c r="A79" i="29"/>
  <c r="A42" i="29"/>
  <c r="A8" i="34"/>
  <c r="A8" i="33"/>
  <c r="A24" i="29" s="1"/>
  <c r="A15" i="29" s="1"/>
  <c r="C9" i="40" l="1"/>
  <c r="C5" i="40"/>
  <c r="C7" i="40"/>
  <c r="C8" i="40"/>
  <c r="C6" i="40"/>
  <c r="B8" i="25" l="1"/>
  <c r="B63" i="25" l="1"/>
  <c r="B12" i="25" s="1"/>
  <c r="B45" i="25"/>
  <c r="B26" i="25"/>
  <c r="B17" i="25" l="1"/>
  <c r="B36" i="25"/>
  <c r="B54" i="25"/>
  <c r="B11" i="25" s="1"/>
  <c r="B13" i="25" s="1"/>
  <c r="B67" i="29"/>
  <c r="B30" i="29"/>
  <c r="B21" i="29"/>
  <c r="B14" i="33"/>
  <c r="C14" i="34"/>
  <c r="B14" i="34"/>
  <c r="B5" i="34"/>
  <c r="B5" i="33" l="1"/>
  <c r="B14" i="21"/>
  <c r="B13" i="46" s="1"/>
  <c r="B58" i="29"/>
  <c r="B14" i="46"/>
  <c r="B5" i="21"/>
  <c r="B6" i="46" s="1"/>
  <c r="C5" i="34"/>
  <c r="B16" i="46" l="1"/>
  <c r="B17" i="46"/>
  <c r="B15" i="46"/>
  <c r="C14" i="40"/>
  <c r="N115" i="52"/>
  <c r="B5" i="46"/>
  <c r="B9" i="46"/>
  <c r="B7" i="46"/>
  <c r="B8" i="46"/>
  <c r="C16" i="40" l="1"/>
  <c r="N117" i="52"/>
  <c r="C17" i="40"/>
  <c r="N118" i="52"/>
  <c r="C15" i="40"/>
  <c r="N116" i="52"/>
  <c r="C13" i="40"/>
  <c r="N114" i="52"/>
  <c r="P210" i="52" l="1"/>
  <c r="P207" i="52"/>
  <c r="P209" i="52"/>
  <c r="Q208" i="52"/>
  <c r="Q209" i="52"/>
  <c r="Q206" i="52"/>
  <c r="P206" i="52"/>
  <c r="P208" i="52"/>
  <c r="Q210" i="52"/>
  <c r="Q207" i="52"/>
  <c r="P188" i="52" l="1"/>
  <c r="P190" i="52"/>
  <c r="Q188" i="52"/>
  <c r="P191" i="52"/>
  <c r="P189" i="52" l="1"/>
  <c r="Q190" i="52"/>
  <c r="P192" i="52"/>
  <c r="Q191" i="52"/>
  <c r="Q189" i="52"/>
  <c r="Q192" i="52"/>
  <c r="S206" i="52" l="1"/>
  <c r="S209" i="52"/>
  <c r="S208" i="52"/>
  <c r="T206" i="52"/>
  <c r="T208" i="52"/>
  <c r="S207" i="52"/>
  <c r="S210" i="52"/>
  <c r="T209" i="52"/>
  <c r="T210" i="52"/>
  <c r="T207" i="52"/>
  <c r="T192" i="52" l="1"/>
  <c r="T191" i="52"/>
  <c r="S189" i="52"/>
  <c r="T189" i="52"/>
  <c r="T190" i="52"/>
  <c r="T188" i="52"/>
  <c r="S192" i="52" l="1"/>
  <c r="S191" i="52"/>
  <c r="S190" i="52"/>
  <c r="S188" i="52"/>
  <c r="V210" i="52" l="1"/>
  <c r="V206" i="52"/>
  <c r="V208" i="52"/>
  <c r="W206" i="52"/>
  <c r="W210" i="52"/>
  <c r="W208" i="52"/>
  <c r="V207" i="52"/>
  <c r="V209" i="52"/>
  <c r="W207" i="52"/>
  <c r="W209" i="52"/>
  <c r="W189" i="52" l="1"/>
  <c r="V190" i="52"/>
  <c r="W192" i="52"/>
  <c r="V191" i="52"/>
  <c r="V189" i="52"/>
  <c r="W188" i="52"/>
  <c r="V192" i="52"/>
  <c r="V188" i="52" l="1"/>
  <c r="W190" i="52"/>
  <c r="W191" i="52"/>
  <c r="Z210" i="52" l="1"/>
  <c r="Z208" i="52"/>
  <c r="Y209" i="52"/>
  <c r="Z207" i="52"/>
  <c r="Z206" i="52"/>
  <c r="Y207" i="52"/>
  <c r="Y210" i="52"/>
  <c r="Y208" i="52"/>
  <c r="Z209" i="52"/>
  <c r="Y206" i="52"/>
  <c r="Z192" i="52" l="1"/>
  <c r="Z191" i="52"/>
  <c r="Z189" i="52"/>
  <c r="Y192" i="52"/>
  <c r="Y190" i="52"/>
  <c r="Z188" i="52"/>
  <c r="Y189" i="52"/>
  <c r="Y188" i="52" l="1"/>
  <c r="Z190" i="52"/>
  <c r="Y191" i="52"/>
  <c r="C61" i="29" l="1"/>
  <c r="C26" i="29" l="1"/>
  <c r="C23" i="29"/>
  <c r="C63" i="29"/>
  <c r="C24" i="29"/>
  <c r="C17" i="33"/>
  <c r="C60" i="29"/>
  <c r="C62" i="29"/>
  <c r="C18" i="33" l="1"/>
  <c r="C16" i="33"/>
  <c r="C8" i="33"/>
  <c r="C19" i="33"/>
  <c r="C15" i="33"/>
  <c r="C7" i="33"/>
  <c r="C10" i="33"/>
  <c r="C25" i="29"/>
  <c r="C59" i="29"/>
  <c r="C58" i="29" s="1"/>
  <c r="C15" i="23" l="1"/>
  <c r="N170" i="52" s="1"/>
  <c r="C17" i="23"/>
  <c r="N172" i="52" s="1"/>
  <c r="C6" i="33"/>
  <c r="C9" i="33"/>
  <c r="C8" i="23" s="1"/>
  <c r="N153" i="52" s="1"/>
  <c r="C13" i="23"/>
  <c r="N168" i="52" s="1"/>
  <c r="C14" i="33"/>
  <c r="C14" i="23"/>
  <c r="N169" i="52" s="1"/>
  <c r="C16" i="23"/>
  <c r="N171" i="52" s="1"/>
  <c r="C22" i="29"/>
  <c r="C21" i="29" s="1"/>
  <c r="C6" i="23" l="1"/>
  <c r="N151" i="52" s="1"/>
  <c r="C9" i="23"/>
  <c r="N154" i="52" s="1"/>
  <c r="C5" i="33"/>
  <c r="C5" i="23"/>
  <c r="N150" i="52" s="1"/>
  <c r="C7" i="23"/>
  <c r="N152" i="52" s="1"/>
  <c r="B80" i="29"/>
  <c r="B78" i="29"/>
  <c r="B81" i="29"/>
  <c r="B14" i="29" l="1"/>
  <c r="B41" i="29"/>
  <c r="B17" i="29"/>
  <c r="B44" i="29"/>
  <c r="B15" i="29"/>
  <c r="B42" i="29"/>
  <c r="B16" i="29"/>
  <c r="B43" i="29"/>
  <c r="B77" i="29"/>
  <c r="B54" i="29"/>
  <c r="B53" i="29"/>
  <c r="B51" i="29"/>
  <c r="B50" i="29" l="1"/>
  <c r="C19" i="21"/>
  <c r="C15" i="21"/>
  <c r="B40" i="29"/>
  <c r="B39" i="29" s="1"/>
  <c r="C16" i="21"/>
  <c r="B52" i="29"/>
  <c r="B13" i="29"/>
  <c r="B12" i="29" s="1"/>
  <c r="C69" i="29"/>
  <c r="D16" i="34"/>
  <c r="C72" i="29"/>
  <c r="D19" i="34"/>
  <c r="C65" i="25"/>
  <c r="C47" i="25"/>
  <c r="C50" i="25"/>
  <c r="C68" i="25"/>
  <c r="C8" i="21" l="1"/>
  <c r="C10" i="21"/>
  <c r="C46" i="25"/>
  <c r="C17" i="21"/>
  <c r="D15" i="34"/>
  <c r="B79" i="29"/>
  <c r="B76" i="29" s="1"/>
  <c r="B49" i="29"/>
  <c r="C7" i="21"/>
  <c r="C9" i="21"/>
  <c r="C6" i="21"/>
  <c r="C81" i="29"/>
  <c r="C31" i="25"/>
  <c r="C78" i="29"/>
  <c r="C28" i="25"/>
  <c r="C64" i="25"/>
  <c r="C18" i="21"/>
  <c r="C68" i="29"/>
  <c r="C14" i="21"/>
  <c r="C15" i="46" s="1"/>
  <c r="C31" i="40" s="1"/>
  <c r="B13" i="51"/>
  <c r="C34" i="29"/>
  <c r="D9" i="34"/>
  <c r="C35" i="29"/>
  <c r="D10" i="34"/>
  <c r="C33" i="29"/>
  <c r="D8" i="34"/>
  <c r="C71" i="29"/>
  <c r="D18" i="34"/>
  <c r="C32" i="29"/>
  <c r="D7" i="34"/>
  <c r="C70" i="29"/>
  <c r="D17" i="34"/>
  <c r="C66" i="25"/>
  <c r="C49" i="25"/>
  <c r="C48" i="25"/>
  <c r="C67" i="25"/>
  <c r="C51" i="29"/>
  <c r="C57" i="25"/>
  <c r="C39" i="25"/>
  <c r="C59" i="25"/>
  <c r="C41" i="25"/>
  <c r="C54" i="29"/>
  <c r="C56" i="25"/>
  <c r="C38" i="25"/>
  <c r="C40" i="25"/>
  <c r="C58" i="25"/>
  <c r="C37" i="25" l="1"/>
  <c r="C36" i="25" s="1"/>
  <c r="C80" i="29"/>
  <c r="C30" i="25"/>
  <c r="C79" i="29"/>
  <c r="C29" i="25"/>
  <c r="C31" i="29"/>
  <c r="C30" i="29" s="1"/>
  <c r="C77" i="29"/>
  <c r="C76" i="29" s="1"/>
  <c r="C17" i="46"/>
  <c r="C33" i="40" s="1"/>
  <c r="D14" i="34"/>
  <c r="C45" i="25"/>
  <c r="C55" i="25"/>
  <c r="C54" i="25" s="1"/>
  <c r="C11" i="25" s="1"/>
  <c r="C43" i="29"/>
  <c r="C21" i="25"/>
  <c r="C41" i="29"/>
  <c r="C19" i="25"/>
  <c r="C44" i="29"/>
  <c r="C22" i="25"/>
  <c r="C42" i="29"/>
  <c r="C20" i="25"/>
  <c r="D6" i="34"/>
  <c r="D5" i="34" s="1"/>
  <c r="C13" i="46"/>
  <c r="C29" i="40" s="1"/>
  <c r="C67" i="29"/>
  <c r="C16" i="46"/>
  <c r="C32" i="40" s="1"/>
  <c r="C63" i="25"/>
  <c r="C12" i="25" s="1"/>
  <c r="C13" i="25" s="1"/>
  <c r="C27" i="25"/>
  <c r="C5" i="21"/>
  <c r="C7" i="46" s="1"/>
  <c r="C23" i="40" s="1"/>
  <c r="C14" i="46"/>
  <c r="C30" i="40" s="1"/>
  <c r="C16" i="29"/>
  <c r="C17" i="29"/>
  <c r="C14" i="29"/>
  <c r="C15" i="29"/>
  <c r="C52" i="29"/>
  <c r="C53" i="29"/>
  <c r="C6" i="25"/>
  <c r="C26" i="25" l="1"/>
  <c r="C8" i="46"/>
  <c r="C24" i="40" s="1"/>
  <c r="C50" i="29"/>
  <c r="C49" i="29" s="1"/>
  <c r="D24" i="29"/>
  <c r="D26" i="29"/>
  <c r="C7" i="25"/>
  <c r="C8" i="25" s="1"/>
  <c r="D63" i="29"/>
  <c r="B10" i="49"/>
  <c r="C6" i="46"/>
  <c r="C22" i="40" s="1"/>
  <c r="C5" i="46"/>
  <c r="C21" i="40" s="1"/>
  <c r="C18" i="25"/>
  <c r="C17" i="25" s="1"/>
  <c r="C9" i="46"/>
  <c r="C25" i="40" s="1"/>
  <c r="D23" i="29"/>
  <c r="D25" i="29"/>
  <c r="D61" i="29"/>
  <c r="D60" i="29"/>
  <c r="D62" i="29"/>
  <c r="C13" i="29"/>
  <c r="C12" i="29" s="1"/>
  <c r="C40" i="29"/>
  <c r="C39" i="29" s="1"/>
  <c r="D7" i="21" l="1"/>
  <c r="D8" i="21"/>
  <c r="D6" i="21"/>
  <c r="D10" i="21"/>
  <c r="D9" i="21"/>
  <c r="D17" i="21"/>
  <c r="D19" i="21"/>
  <c r="E18" i="34"/>
  <c r="D18" i="33"/>
  <c r="D16" i="33"/>
  <c r="D17" i="33"/>
  <c r="D6" i="33"/>
  <c r="D9" i="33"/>
  <c r="D7" i="33"/>
  <c r="D15" i="33"/>
  <c r="D19" i="33"/>
  <c r="D17" i="23" s="1"/>
  <c r="O172" i="52" s="1"/>
  <c r="D10" i="33"/>
  <c r="D8" i="33"/>
  <c r="D7" i="23" s="1"/>
  <c r="O152" i="52" s="1"/>
  <c r="C11" i="48"/>
  <c r="D16" i="21"/>
  <c r="D22" i="29"/>
  <c r="D21" i="29" s="1"/>
  <c r="B14" i="51"/>
  <c r="B12" i="51"/>
  <c r="D59" i="29"/>
  <c r="D58" i="29" s="1"/>
  <c r="C13" i="51"/>
  <c r="D34" i="29"/>
  <c r="E9" i="34"/>
  <c r="D33" i="29"/>
  <c r="E8" i="34"/>
  <c r="D32" i="29"/>
  <c r="E7" i="34"/>
  <c r="D35" i="29"/>
  <c r="E10" i="34"/>
  <c r="D70" i="29"/>
  <c r="E17" i="34"/>
  <c r="D72" i="29"/>
  <c r="E19" i="34"/>
  <c r="D69" i="29"/>
  <c r="E16" i="34"/>
  <c r="D49" i="25"/>
  <c r="D71" i="29"/>
  <c r="D67" i="25"/>
  <c r="D47" i="25"/>
  <c r="D65" i="25"/>
  <c r="D50" i="25"/>
  <c r="D68" i="25"/>
  <c r="D66" i="25"/>
  <c r="D48" i="25"/>
  <c r="D56" i="25"/>
  <c r="D38" i="25"/>
  <c r="D59" i="25"/>
  <c r="D41" i="25"/>
  <c r="D57" i="25"/>
  <c r="D39" i="25"/>
  <c r="D40" i="25"/>
  <c r="D58" i="25"/>
  <c r="D37" i="25" l="1"/>
  <c r="D36" i="25" s="1"/>
  <c r="D42" i="29"/>
  <c r="D20" i="25"/>
  <c r="D81" i="29"/>
  <c r="D31" i="25"/>
  <c r="D80" i="29"/>
  <c r="D30" i="25"/>
  <c r="D64" i="25"/>
  <c r="D63" i="25" s="1"/>
  <c r="D12" i="25" s="1"/>
  <c r="E6" i="34"/>
  <c r="E5" i="34" s="1"/>
  <c r="C6" i="48"/>
  <c r="C38" i="40" s="1"/>
  <c r="D9" i="23"/>
  <c r="O154" i="52" s="1"/>
  <c r="D13" i="23"/>
  <c r="O168" i="52" s="1"/>
  <c r="D14" i="33"/>
  <c r="D15" i="23"/>
  <c r="O170" i="52" s="1"/>
  <c r="D14" i="23"/>
  <c r="O169" i="52" s="1"/>
  <c r="D16" i="23"/>
  <c r="O171" i="52" s="1"/>
  <c r="D15" i="21"/>
  <c r="D43" i="29"/>
  <c r="D21" i="25"/>
  <c r="D55" i="25"/>
  <c r="D54" i="25" s="1"/>
  <c r="D11" i="25" s="1"/>
  <c r="D44" i="29"/>
  <c r="D22" i="25"/>
  <c r="D19" i="25"/>
  <c r="D79" i="29"/>
  <c r="D29" i="25"/>
  <c r="D78" i="29"/>
  <c r="D28" i="25"/>
  <c r="D46" i="25"/>
  <c r="D45" i="25" s="1"/>
  <c r="D68" i="29"/>
  <c r="D67" i="29" s="1"/>
  <c r="D31" i="29"/>
  <c r="D30" i="29" s="1"/>
  <c r="C8" i="49"/>
  <c r="C13" i="48"/>
  <c r="C12" i="48" s="1"/>
  <c r="D6" i="23"/>
  <c r="O151" i="52" s="1"/>
  <c r="D8" i="23"/>
  <c r="O153" i="52" s="1"/>
  <c r="D5" i="33"/>
  <c r="D5" i="23"/>
  <c r="O150" i="52" s="1"/>
  <c r="D18" i="21"/>
  <c r="D5" i="21"/>
  <c r="D9" i="46" s="1"/>
  <c r="E15" i="34"/>
  <c r="E14" i="34" s="1"/>
  <c r="D17" i="29"/>
  <c r="D16" i="29"/>
  <c r="D15" i="29"/>
  <c r="D52" i="29"/>
  <c r="D54" i="29"/>
  <c r="D53" i="29"/>
  <c r="D51" i="29"/>
  <c r="D6" i="25"/>
  <c r="E23" i="29" l="1"/>
  <c r="E25" i="29"/>
  <c r="E62" i="29"/>
  <c r="E63" i="29"/>
  <c r="D5" i="46"/>
  <c r="C5" i="48"/>
  <c r="C37" i="40" s="1"/>
  <c r="D18" i="25"/>
  <c r="D17" i="25" s="1"/>
  <c r="D6" i="46"/>
  <c r="D14" i="21"/>
  <c r="D13" i="46" s="1"/>
  <c r="D13" i="25"/>
  <c r="D27" i="25"/>
  <c r="D26" i="25" s="1"/>
  <c r="D50" i="29"/>
  <c r="D49" i="29" s="1"/>
  <c r="E24" i="29"/>
  <c r="E26" i="29"/>
  <c r="D7" i="25"/>
  <c r="D8" i="25" s="1"/>
  <c r="E61" i="29"/>
  <c r="E60" i="29"/>
  <c r="D13" i="29"/>
  <c r="D8" i="46"/>
  <c r="C10" i="49"/>
  <c r="C9" i="49" s="1"/>
  <c r="D14" i="29"/>
  <c r="D41" i="29"/>
  <c r="D40" i="29"/>
  <c r="D7" i="46"/>
  <c r="D77" i="29"/>
  <c r="D76" i="29" s="1"/>
  <c r="D39" i="29" l="1"/>
  <c r="E8" i="21"/>
  <c r="E7" i="21"/>
  <c r="E9" i="21"/>
  <c r="E6" i="21"/>
  <c r="E18" i="21"/>
  <c r="E15" i="21"/>
  <c r="E16" i="21"/>
  <c r="D14" i="46"/>
  <c r="D17" i="46"/>
  <c r="D15" i="46"/>
  <c r="D16" i="46"/>
  <c r="E15" i="33"/>
  <c r="E19" i="33"/>
  <c r="E18" i="33"/>
  <c r="E9" i="33"/>
  <c r="E7" i="33"/>
  <c r="E6" i="33"/>
  <c r="E10" i="21"/>
  <c r="D11" i="48"/>
  <c r="E19" i="21"/>
  <c r="E17" i="21"/>
  <c r="C14" i="51"/>
  <c r="C12" i="51"/>
  <c r="D12" i="29"/>
  <c r="E16" i="33"/>
  <c r="E17" i="33"/>
  <c r="E15" i="23" s="1"/>
  <c r="P170" i="52" s="1"/>
  <c r="E10" i="33"/>
  <c r="E8" i="33"/>
  <c r="E7" i="23" s="1"/>
  <c r="P152" i="52" s="1"/>
  <c r="E59" i="29"/>
  <c r="E58" i="29" s="1"/>
  <c r="E22" i="29"/>
  <c r="E21" i="29" s="1"/>
  <c r="D6" i="48"/>
  <c r="D13" i="51"/>
  <c r="E71" i="29"/>
  <c r="F18" i="34"/>
  <c r="E72" i="29"/>
  <c r="F19" i="34"/>
  <c r="E70" i="29"/>
  <c r="F17" i="34"/>
  <c r="E69" i="29"/>
  <c r="F16" i="34"/>
  <c r="E33" i="29"/>
  <c r="F8" i="34"/>
  <c r="E35" i="29"/>
  <c r="F10" i="34"/>
  <c r="E32" i="29"/>
  <c r="F7" i="34"/>
  <c r="E34" i="29"/>
  <c r="F9" i="34"/>
  <c r="D5" i="48"/>
  <c r="E47" i="25"/>
  <c r="E65" i="25"/>
  <c r="E48" i="25"/>
  <c r="E66" i="25"/>
  <c r="E49" i="25"/>
  <c r="E67" i="25"/>
  <c r="E50" i="25"/>
  <c r="E68" i="25"/>
  <c r="E58" i="25"/>
  <c r="E40" i="25"/>
  <c r="E41" i="25"/>
  <c r="E59" i="25"/>
  <c r="E38" i="25"/>
  <c r="E56" i="25"/>
  <c r="E39" i="25"/>
  <c r="E57" i="25"/>
  <c r="E55" i="25" l="1"/>
  <c r="E54" i="25" s="1"/>
  <c r="E11" i="25" s="1"/>
  <c r="E37" i="25"/>
  <c r="E36" i="25" s="1"/>
  <c r="E81" i="29"/>
  <c r="E31" i="25"/>
  <c r="E46" i="25"/>
  <c r="E45" i="25" s="1"/>
  <c r="E80" i="29"/>
  <c r="E30" i="25"/>
  <c r="E78" i="29"/>
  <c r="E28" i="25"/>
  <c r="F6" i="34"/>
  <c r="F5" i="34" s="1"/>
  <c r="F15" i="34"/>
  <c r="F14" i="34" s="1"/>
  <c r="D8" i="49"/>
  <c r="C7" i="48"/>
  <c r="C39" i="40" s="1"/>
  <c r="D13" i="48"/>
  <c r="D12" i="48" s="1"/>
  <c r="E6" i="23"/>
  <c r="P151" i="52" s="1"/>
  <c r="E8" i="23"/>
  <c r="P153" i="52" s="1"/>
  <c r="E16" i="23"/>
  <c r="P171" i="52" s="1"/>
  <c r="E17" i="23"/>
  <c r="P172" i="52" s="1"/>
  <c r="E14" i="33"/>
  <c r="E13" i="23"/>
  <c r="P168" i="52" s="1"/>
  <c r="E14" i="21"/>
  <c r="E16" i="46" s="1"/>
  <c r="E41" i="29"/>
  <c r="E19" i="25"/>
  <c r="E42" i="29"/>
  <c r="E20" i="25"/>
  <c r="E44" i="29"/>
  <c r="E22" i="25"/>
  <c r="E43" i="29"/>
  <c r="E21" i="25"/>
  <c r="E64" i="25"/>
  <c r="E63" i="25" s="1"/>
  <c r="E12" i="25" s="1"/>
  <c r="E13" i="25" s="1"/>
  <c r="E79" i="29"/>
  <c r="E29" i="25"/>
  <c r="E31" i="29"/>
  <c r="E30" i="29" s="1"/>
  <c r="E68" i="29"/>
  <c r="E67" i="29" s="1"/>
  <c r="E9" i="23"/>
  <c r="P154" i="52" s="1"/>
  <c r="E14" i="23"/>
  <c r="P169" i="52" s="1"/>
  <c r="E5" i="33"/>
  <c r="E5" i="23"/>
  <c r="P150" i="52" s="1"/>
  <c r="E5" i="21"/>
  <c r="E5" i="46" s="1"/>
  <c r="D7" i="48"/>
  <c r="E16" i="29"/>
  <c r="E17" i="29"/>
  <c r="E14" i="29"/>
  <c r="E15" i="29"/>
  <c r="E54" i="29"/>
  <c r="E53" i="29"/>
  <c r="E52" i="29"/>
  <c r="E51" i="29"/>
  <c r="E6" i="25"/>
  <c r="E13" i="46" l="1"/>
  <c r="E14" i="46"/>
  <c r="F23" i="29"/>
  <c r="F60" i="29"/>
  <c r="F61" i="29"/>
  <c r="F62" i="29"/>
  <c r="E13" i="29"/>
  <c r="E12" i="29" s="1"/>
  <c r="E9" i="46"/>
  <c r="E77" i="29"/>
  <c r="E76" i="29" s="1"/>
  <c r="E40" i="29"/>
  <c r="E39" i="29" s="1"/>
  <c r="E6" i="46"/>
  <c r="E17" i="46"/>
  <c r="E50" i="29"/>
  <c r="E49" i="29" s="1"/>
  <c r="F24" i="29"/>
  <c r="F25" i="29"/>
  <c r="F26" i="29"/>
  <c r="E7" i="25"/>
  <c r="E8" i="25" s="1"/>
  <c r="F63" i="29"/>
  <c r="E27" i="25"/>
  <c r="E26" i="25" s="1"/>
  <c r="E18" i="25"/>
  <c r="E17" i="25" s="1"/>
  <c r="E7" i="46"/>
  <c r="E8" i="46"/>
  <c r="E15" i="46"/>
  <c r="D10" i="49"/>
  <c r="D9" i="49" s="1"/>
  <c r="F6" i="21" l="1"/>
  <c r="E11" i="48"/>
  <c r="F10" i="21"/>
  <c r="F17" i="21"/>
  <c r="F15" i="21"/>
  <c r="G18" i="34"/>
  <c r="F18" i="33"/>
  <c r="F17" i="33"/>
  <c r="F16" i="33"/>
  <c r="F15" i="33"/>
  <c r="F6" i="33"/>
  <c r="F7" i="33"/>
  <c r="F7" i="21"/>
  <c r="F8" i="21"/>
  <c r="F9" i="21"/>
  <c r="F19" i="21"/>
  <c r="F16" i="21"/>
  <c r="D14" i="51"/>
  <c r="D12" i="51"/>
  <c r="F19" i="33"/>
  <c r="F17" i="23" s="1"/>
  <c r="Q172" i="52" s="1"/>
  <c r="F10" i="33"/>
  <c r="F9" i="33"/>
  <c r="F8" i="33"/>
  <c r="F59" i="29"/>
  <c r="F58" i="29" s="1"/>
  <c r="F22" i="29"/>
  <c r="F21" i="29" s="1"/>
  <c r="E6" i="48"/>
  <c r="E13" i="51"/>
  <c r="F70" i="29"/>
  <c r="G17" i="34"/>
  <c r="F72" i="29"/>
  <c r="G19" i="34"/>
  <c r="F69" i="29"/>
  <c r="G16" i="34"/>
  <c r="F35" i="29"/>
  <c r="G10" i="34"/>
  <c r="F32" i="29"/>
  <c r="G7" i="34"/>
  <c r="F33" i="29"/>
  <c r="G8" i="34"/>
  <c r="F34" i="29"/>
  <c r="G9" i="34"/>
  <c r="E5" i="48"/>
  <c r="F49" i="25"/>
  <c r="F71" i="29"/>
  <c r="F67" i="25"/>
  <c r="F47" i="25"/>
  <c r="F65" i="25"/>
  <c r="F50" i="25"/>
  <c r="F68" i="25"/>
  <c r="F48" i="25"/>
  <c r="F66" i="25"/>
  <c r="F41" i="25"/>
  <c r="F59" i="25"/>
  <c r="F38" i="25"/>
  <c r="F58" i="25"/>
  <c r="F40" i="25"/>
  <c r="F56" i="25"/>
  <c r="F39" i="25"/>
  <c r="F57" i="25"/>
  <c r="F7" i="23" l="1"/>
  <c r="Q152" i="52" s="1"/>
  <c r="F42" i="29"/>
  <c r="F20" i="25"/>
  <c r="F37" i="25"/>
  <c r="F36" i="25" s="1"/>
  <c r="F55" i="25"/>
  <c r="F54" i="25" s="1"/>
  <c r="F11" i="25" s="1"/>
  <c r="F43" i="29"/>
  <c r="F21" i="25"/>
  <c r="F44" i="29"/>
  <c r="F22" i="25"/>
  <c r="F79" i="29"/>
  <c r="F29" i="25"/>
  <c r="F81" i="29"/>
  <c r="F31" i="25"/>
  <c r="F64" i="25"/>
  <c r="F63" i="25" s="1"/>
  <c r="F12" i="25" s="1"/>
  <c r="G6" i="34"/>
  <c r="G5" i="34" s="1"/>
  <c r="G15" i="34"/>
  <c r="G14" i="34" s="1"/>
  <c r="F13" i="23"/>
  <c r="Q168" i="52" s="1"/>
  <c r="F14" i="33"/>
  <c r="E13" i="48"/>
  <c r="E12" i="48" s="1"/>
  <c r="F41" i="29"/>
  <c r="F19" i="25"/>
  <c r="F46" i="25"/>
  <c r="F45" i="25" s="1"/>
  <c r="F80" i="29"/>
  <c r="F30" i="25"/>
  <c r="F78" i="29"/>
  <c r="F28" i="25"/>
  <c r="F31" i="29"/>
  <c r="F30" i="29" s="1"/>
  <c r="F68" i="29"/>
  <c r="F67" i="29" s="1"/>
  <c r="E8" i="49"/>
  <c r="F8" i="23"/>
  <c r="Q153" i="52" s="1"/>
  <c r="F9" i="23"/>
  <c r="Q154" i="52" s="1"/>
  <c r="F6" i="23"/>
  <c r="Q151" i="52" s="1"/>
  <c r="F5" i="23"/>
  <c r="Q150" i="52" s="1"/>
  <c r="F5" i="33"/>
  <c r="F14" i="23"/>
  <c r="Q169" i="52" s="1"/>
  <c r="F15" i="23"/>
  <c r="Q170" i="52" s="1"/>
  <c r="F16" i="23"/>
  <c r="Q171" i="52" s="1"/>
  <c r="F18" i="21"/>
  <c r="F14" i="21" s="1"/>
  <c r="F5" i="21"/>
  <c r="F5" i="46" s="1"/>
  <c r="E7" i="48"/>
  <c r="F16" i="29"/>
  <c r="F17" i="29"/>
  <c r="F15" i="29"/>
  <c r="F14" i="29"/>
  <c r="F51" i="29"/>
  <c r="F53" i="29"/>
  <c r="F52" i="29"/>
  <c r="F54" i="29"/>
  <c r="F6" i="25"/>
  <c r="F16" i="46" l="1"/>
  <c r="F15" i="46"/>
  <c r="F14" i="46"/>
  <c r="F13" i="46"/>
  <c r="F17" i="46"/>
  <c r="G26" i="29"/>
  <c r="G24" i="29"/>
  <c r="G25" i="29"/>
  <c r="F7" i="25"/>
  <c r="F8" i="25" s="1"/>
  <c r="G62" i="29"/>
  <c r="G61" i="29"/>
  <c r="F13" i="29"/>
  <c r="F12" i="29" s="1"/>
  <c r="E14" i="51"/>
  <c r="E12" i="51"/>
  <c r="F7" i="46"/>
  <c r="F27" i="25"/>
  <c r="F26" i="25" s="1"/>
  <c r="F18" i="25"/>
  <c r="F17" i="25" s="1"/>
  <c r="F9" i="46"/>
  <c r="F13" i="25"/>
  <c r="F50" i="29"/>
  <c r="F49" i="29" s="1"/>
  <c r="G23" i="29"/>
  <c r="G63" i="29"/>
  <c r="G60" i="29"/>
  <c r="F6" i="46"/>
  <c r="F8" i="46"/>
  <c r="E10" i="49"/>
  <c r="E9" i="49" s="1"/>
  <c r="F77" i="29"/>
  <c r="F76" i="29" s="1"/>
  <c r="F40" i="29"/>
  <c r="F39" i="29" s="1"/>
  <c r="G9" i="21" l="1"/>
  <c r="G18" i="21"/>
  <c r="G19" i="21"/>
  <c r="G16" i="21"/>
  <c r="G59" i="29"/>
  <c r="G58" i="29" s="1"/>
  <c r="G22" i="29"/>
  <c r="G21" i="29" s="1"/>
  <c r="G7" i="21"/>
  <c r="G6" i="21"/>
  <c r="F11" i="48"/>
  <c r="G10" i="21"/>
  <c r="G8" i="21"/>
  <c r="G15" i="21"/>
  <c r="G17" i="21"/>
  <c r="G16" i="33"/>
  <c r="G19" i="33"/>
  <c r="G7" i="33"/>
  <c r="G17" i="33"/>
  <c r="G18" i="33"/>
  <c r="G15" i="33"/>
  <c r="G9" i="33"/>
  <c r="G8" i="33"/>
  <c r="G10" i="33"/>
  <c r="G6" i="33"/>
  <c r="F6" i="48"/>
  <c r="F13" i="51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2" i="29"/>
  <c r="H7" i="34"/>
  <c r="F5" i="48"/>
  <c r="G47" i="25"/>
  <c r="G65" i="25"/>
  <c r="G67" i="25"/>
  <c r="G66" i="25"/>
  <c r="G49" i="25"/>
  <c r="G48" i="25"/>
  <c r="G68" i="25"/>
  <c r="G50" i="25"/>
  <c r="G40" i="25"/>
  <c r="G58" i="25"/>
  <c r="G39" i="25"/>
  <c r="G57" i="25"/>
  <c r="G56" i="25"/>
  <c r="G41" i="25"/>
  <c r="G59" i="25"/>
  <c r="G38" i="25"/>
  <c r="G9" i="23" l="1"/>
  <c r="R154" i="52" s="1"/>
  <c r="G37" i="25"/>
  <c r="G36" i="25" s="1"/>
  <c r="G81" i="29"/>
  <c r="G31" i="25"/>
  <c r="G43" i="29"/>
  <c r="G21" i="25"/>
  <c r="H6" i="34"/>
  <c r="H5" i="34" s="1"/>
  <c r="H15" i="34"/>
  <c r="H14" i="34" s="1"/>
  <c r="G7" i="23"/>
  <c r="R152" i="52" s="1"/>
  <c r="G8" i="23"/>
  <c r="R153" i="52" s="1"/>
  <c r="G14" i="33"/>
  <c r="G13" i="23"/>
  <c r="R168" i="52" s="1"/>
  <c r="F13" i="48"/>
  <c r="F12" i="48" s="1"/>
  <c r="G41" i="29"/>
  <c r="G19" i="25"/>
  <c r="G42" i="29"/>
  <c r="G20" i="25"/>
  <c r="G55" i="25"/>
  <c r="G54" i="25" s="1"/>
  <c r="G11" i="25" s="1"/>
  <c r="G44" i="29"/>
  <c r="G22" i="25"/>
  <c r="G46" i="25"/>
  <c r="G45" i="25" s="1"/>
  <c r="G64" i="25"/>
  <c r="G63" i="25" s="1"/>
  <c r="G12" i="25" s="1"/>
  <c r="G13" i="25" s="1"/>
  <c r="G80" i="29"/>
  <c r="G30" i="25"/>
  <c r="G79" i="29"/>
  <c r="G29" i="25"/>
  <c r="G78" i="29"/>
  <c r="G28" i="25"/>
  <c r="G31" i="29"/>
  <c r="G30" i="29" s="1"/>
  <c r="G68" i="29"/>
  <c r="G67" i="29" s="1"/>
  <c r="F8" i="49"/>
  <c r="G5" i="23"/>
  <c r="R150" i="52" s="1"/>
  <c r="G5" i="33"/>
  <c r="G16" i="23"/>
  <c r="R171" i="52" s="1"/>
  <c r="G15" i="23"/>
  <c r="R170" i="52" s="1"/>
  <c r="G6" i="23"/>
  <c r="R151" i="52" s="1"/>
  <c r="G17" i="23"/>
  <c r="R172" i="52" s="1"/>
  <c r="G14" i="23"/>
  <c r="R169" i="52" s="1"/>
  <c r="G14" i="21"/>
  <c r="G17" i="46" s="1"/>
  <c r="G5" i="21"/>
  <c r="G7" i="46" s="1"/>
  <c r="F7" i="48"/>
  <c r="G17" i="29"/>
  <c r="G16" i="29"/>
  <c r="G15" i="29"/>
  <c r="G14" i="29"/>
  <c r="G53" i="29"/>
  <c r="G54" i="29"/>
  <c r="G52" i="29"/>
  <c r="G51" i="29"/>
  <c r="G6" i="25"/>
  <c r="H26" i="29" l="1"/>
  <c r="H23" i="29"/>
  <c r="H25" i="29"/>
  <c r="H61" i="29"/>
  <c r="H62" i="29"/>
  <c r="H15" i="33"/>
  <c r="G13" i="29"/>
  <c r="G12" i="29" s="1"/>
  <c r="F10" i="49"/>
  <c r="F9" i="49" s="1"/>
  <c r="G16" i="46"/>
  <c r="G6" i="46"/>
  <c r="G27" i="25"/>
  <c r="G26" i="25" s="1"/>
  <c r="G18" i="25"/>
  <c r="G17" i="25" s="1"/>
  <c r="G50" i="29"/>
  <c r="G49" i="29" s="1"/>
  <c r="H24" i="29"/>
  <c r="G7" i="25"/>
  <c r="G8" i="25" s="1"/>
  <c r="H63" i="29"/>
  <c r="H60" i="29"/>
  <c r="G5" i="46"/>
  <c r="G13" i="46"/>
  <c r="G15" i="46"/>
  <c r="G8" i="46"/>
  <c r="G14" i="46"/>
  <c r="G9" i="46"/>
  <c r="G77" i="29"/>
  <c r="G76" i="29" s="1"/>
  <c r="G40" i="29"/>
  <c r="G39" i="29" s="1"/>
  <c r="G11" i="48" l="1"/>
  <c r="H6" i="21"/>
  <c r="H18" i="21"/>
  <c r="H8" i="21"/>
  <c r="H10" i="21"/>
  <c r="H19" i="21"/>
  <c r="H15" i="21"/>
  <c r="F14" i="51"/>
  <c r="F12" i="51"/>
  <c r="H22" i="29"/>
  <c r="H21" i="29" s="1"/>
  <c r="Q247" i="52"/>
  <c r="H18" i="33"/>
  <c r="Q246" i="52"/>
  <c r="H17" i="33"/>
  <c r="P247" i="52"/>
  <c r="H9" i="33"/>
  <c r="P245" i="52"/>
  <c r="H7" i="33"/>
  <c r="P248" i="52"/>
  <c r="H10" i="33"/>
  <c r="H7" i="21"/>
  <c r="H9" i="21"/>
  <c r="H17" i="21"/>
  <c r="H16" i="21"/>
  <c r="Q245" i="52"/>
  <c r="H16" i="33"/>
  <c r="H13" i="23" s="1"/>
  <c r="Q248" i="52"/>
  <c r="H19" i="33"/>
  <c r="H17" i="23" s="1"/>
  <c r="P246" i="52"/>
  <c r="H8" i="33"/>
  <c r="P244" i="52"/>
  <c r="H6" i="33"/>
  <c r="Q244" i="52"/>
  <c r="G13" i="51"/>
  <c r="G6" i="48"/>
  <c r="H71" i="29"/>
  <c r="I18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G5" i="48"/>
  <c r="H47" i="25"/>
  <c r="H65" i="25"/>
  <c r="H49" i="25"/>
  <c r="H67" i="25"/>
  <c r="H66" i="25"/>
  <c r="H50" i="25"/>
  <c r="H68" i="25"/>
  <c r="H48" i="25"/>
  <c r="H40" i="25"/>
  <c r="H58" i="25"/>
  <c r="H39" i="25"/>
  <c r="H56" i="25"/>
  <c r="H41" i="25"/>
  <c r="H38" i="25"/>
  <c r="H57" i="25"/>
  <c r="H59" i="25"/>
  <c r="H14" i="33" l="1"/>
  <c r="Q229" i="52"/>
  <c r="H44" i="29"/>
  <c r="H22" i="25"/>
  <c r="H42" i="29"/>
  <c r="H20" i="25"/>
  <c r="H81" i="29"/>
  <c r="H31" i="25"/>
  <c r="H79" i="29"/>
  <c r="H29" i="25"/>
  <c r="H80" i="29"/>
  <c r="H30" i="25"/>
  <c r="H78" i="29"/>
  <c r="H28" i="25"/>
  <c r="H46" i="25"/>
  <c r="H45" i="25" s="1"/>
  <c r="H64" i="25"/>
  <c r="H63" i="25" s="1"/>
  <c r="H12" i="25" s="1"/>
  <c r="I6" i="34"/>
  <c r="I5" i="34" s="1"/>
  <c r="I15" i="34"/>
  <c r="I14" i="34" s="1"/>
  <c r="G8" i="49"/>
  <c r="H5" i="33"/>
  <c r="H5" i="23"/>
  <c r="Q227" i="52"/>
  <c r="Q228" i="52"/>
  <c r="P229" i="52"/>
  <c r="P227" i="52"/>
  <c r="H5" i="21"/>
  <c r="H7" i="46" s="1"/>
  <c r="H37" i="25"/>
  <c r="H36" i="25" s="1"/>
  <c r="H41" i="29"/>
  <c r="H19" i="25"/>
  <c r="H55" i="25"/>
  <c r="H54" i="25" s="1"/>
  <c r="H11" i="25" s="1"/>
  <c r="H43" i="29"/>
  <c r="H21" i="25"/>
  <c r="H31" i="29"/>
  <c r="H30" i="29" s="1"/>
  <c r="H68" i="29"/>
  <c r="H67" i="29" s="1"/>
  <c r="S168" i="52"/>
  <c r="Q132" i="52"/>
  <c r="H7" i="23"/>
  <c r="S172" i="52"/>
  <c r="Q136" i="52"/>
  <c r="H14" i="23"/>
  <c r="H59" i="29"/>
  <c r="H58" i="29" s="1"/>
  <c r="H9" i="23"/>
  <c r="H6" i="23"/>
  <c r="H8" i="23"/>
  <c r="H15" i="23"/>
  <c r="H16" i="23"/>
  <c r="H14" i="21"/>
  <c r="H13" i="46" s="1"/>
  <c r="P230" i="52"/>
  <c r="P228" i="52"/>
  <c r="P226" i="52"/>
  <c r="G13" i="48"/>
  <c r="G12" i="48" s="1"/>
  <c r="G7" i="48"/>
  <c r="H16" i="29"/>
  <c r="H17" i="29"/>
  <c r="H53" i="29"/>
  <c r="H52" i="29"/>
  <c r="H6" i="25"/>
  <c r="H51" i="29"/>
  <c r="H6" i="46" l="1"/>
  <c r="H8" i="46"/>
  <c r="D24" i="40" s="1"/>
  <c r="H54" i="29"/>
  <c r="H15" i="29"/>
  <c r="H14" i="29"/>
  <c r="H14" i="46"/>
  <c r="D30" i="40" s="1"/>
  <c r="I25" i="29"/>
  <c r="I23" i="29"/>
  <c r="I62" i="29"/>
  <c r="I60" i="29"/>
  <c r="I61" i="29"/>
  <c r="I63" i="29"/>
  <c r="H13" i="29"/>
  <c r="H12" i="29" s="1"/>
  <c r="D29" i="40"/>
  <c r="Q114" i="52"/>
  <c r="S170" i="52"/>
  <c r="Q134" i="52"/>
  <c r="S151" i="52"/>
  <c r="P133" i="52"/>
  <c r="D22" i="40"/>
  <c r="P115" i="52"/>
  <c r="H15" i="46"/>
  <c r="S169" i="52"/>
  <c r="Q133" i="52"/>
  <c r="H27" i="25"/>
  <c r="H26" i="25" s="1"/>
  <c r="H5" i="46"/>
  <c r="H16" i="46"/>
  <c r="H17" i="46"/>
  <c r="S150" i="52"/>
  <c r="P132" i="52"/>
  <c r="H13" i="25"/>
  <c r="H18" i="25"/>
  <c r="H17" i="25" s="1"/>
  <c r="I24" i="29"/>
  <c r="I26" i="29"/>
  <c r="H7" i="25"/>
  <c r="H8" i="25" s="1"/>
  <c r="H50" i="29"/>
  <c r="H49" i="29" s="1"/>
  <c r="Q230" i="52"/>
  <c r="S171" i="52"/>
  <c r="Q135" i="52"/>
  <c r="S153" i="52"/>
  <c r="P135" i="52"/>
  <c r="S154" i="52"/>
  <c r="P136" i="52"/>
  <c r="P117" i="52"/>
  <c r="Q115" i="52"/>
  <c r="S152" i="52"/>
  <c r="P134" i="52"/>
  <c r="H77" i="29"/>
  <c r="H76" i="29" s="1"/>
  <c r="P116" i="52"/>
  <c r="D23" i="40"/>
  <c r="H9" i="46"/>
  <c r="Q226" i="52"/>
  <c r="G10" i="49"/>
  <c r="G9" i="49" s="1"/>
  <c r="H40" i="29"/>
  <c r="H39" i="29" s="1"/>
  <c r="I8" i="21" l="1"/>
  <c r="H11" i="48"/>
  <c r="I15" i="21"/>
  <c r="I9" i="21"/>
  <c r="I6" i="21"/>
  <c r="I7" i="21"/>
  <c r="I18" i="21"/>
  <c r="I17" i="21"/>
  <c r="I16" i="21"/>
  <c r="G14" i="51"/>
  <c r="G12" i="51"/>
  <c r="P118" i="52"/>
  <c r="D25" i="40"/>
  <c r="D33" i="40"/>
  <c r="Q118" i="52"/>
  <c r="P114" i="52"/>
  <c r="D21" i="40"/>
  <c r="I19" i="33"/>
  <c r="I17" i="33"/>
  <c r="I16" i="33"/>
  <c r="I18" i="33"/>
  <c r="I7" i="33"/>
  <c r="I9" i="33"/>
  <c r="I6" i="33"/>
  <c r="I15" i="33"/>
  <c r="I10" i="21"/>
  <c r="I19" i="21"/>
  <c r="I10" i="33"/>
  <c r="I8" i="33"/>
  <c r="Q117" i="52"/>
  <c r="D32" i="40"/>
  <c r="D31" i="40"/>
  <c r="Q116" i="52"/>
  <c r="I22" i="29"/>
  <c r="I21" i="29" s="1"/>
  <c r="I59" i="29"/>
  <c r="I58" i="29" s="1"/>
  <c r="H13" i="51"/>
  <c r="I70" i="29"/>
  <c r="J17" i="34"/>
  <c r="I72" i="29"/>
  <c r="J19" i="34"/>
  <c r="I69" i="29"/>
  <c r="J16" i="34"/>
  <c r="I71" i="29"/>
  <c r="J18" i="34"/>
  <c r="I32" i="29"/>
  <c r="J7" i="34"/>
  <c r="I35" i="29"/>
  <c r="J10" i="34"/>
  <c r="I33" i="29"/>
  <c r="J8" i="34"/>
  <c r="I34" i="29"/>
  <c r="J9" i="34"/>
  <c r="I68" i="25"/>
  <c r="I65" i="25"/>
  <c r="I47" i="25"/>
  <c r="I50" i="25"/>
  <c r="I48" i="25"/>
  <c r="I67" i="25"/>
  <c r="I66" i="25"/>
  <c r="I49" i="25"/>
  <c r="I38" i="25"/>
  <c r="I59" i="25"/>
  <c r="I41" i="25"/>
  <c r="I56" i="25"/>
  <c r="I40" i="25"/>
  <c r="I58" i="25"/>
  <c r="I57" i="25"/>
  <c r="I39" i="25"/>
  <c r="I7" i="23" l="1"/>
  <c r="T152" i="52" s="1"/>
  <c r="I44" i="29"/>
  <c r="I22" i="25"/>
  <c r="I64" i="25"/>
  <c r="I63" i="25" s="1"/>
  <c r="I12" i="25" s="1"/>
  <c r="I79" i="29"/>
  <c r="I29" i="25"/>
  <c r="I46" i="25"/>
  <c r="I45" i="25" s="1"/>
  <c r="J6" i="34"/>
  <c r="J5" i="34" s="1"/>
  <c r="J15" i="34"/>
  <c r="J14" i="34" s="1"/>
  <c r="H6" i="48"/>
  <c r="D38" i="40" s="1"/>
  <c r="I5" i="33"/>
  <c r="I5" i="23"/>
  <c r="T150" i="52" s="1"/>
  <c r="I14" i="21"/>
  <c r="I17" i="46" s="1"/>
  <c r="I42" i="29"/>
  <c r="I20" i="25"/>
  <c r="I43" i="29"/>
  <c r="I21" i="25"/>
  <c r="I41" i="29"/>
  <c r="I19" i="25"/>
  <c r="I37" i="25"/>
  <c r="I36" i="25" s="1"/>
  <c r="I55" i="25"/>
  <c r="I54" i="25" s="1"/>
  <c r="I11" i="25" s="1"/>
  <c r="I80" i="29"/>
  <c r="I30" i="25"/>
  <c r="I81" i="29"/>
  <c r="I31" i="25"/>
  <c r="I78" i="29"/>
  <c r="I28" i="25"/>
  <c r="I31" i="29"/>
  <c r="I30" i="29" s="1"/>
  <c r="I68" i="29"/>
  <c r="I67" i="29" s="1"/>
  <c r="H8" i="49"/>
  <c r="I9" i="23"/>
  <c r="T154" i="52" s="1"/>
  <c r="I13" i="23"/>
  <c r="T168" i="52" s="1"/>
  <c r="I14" i="33"/>
  <c r="I8" i="23"/>
  <c r="T153" i="52" s="1"/>
  <c r="I6" i="23"/>
  <c r="T151" i="52" s="1"/>
  <c r="I16" i="23"/>
  <c r="T171" i="52" s="1"/>
  <c r="I14" i="23"/>
  <c r="T169" i="52" s="1"/>
  <c r="I15" i="23"/>
  <c r="T170" i="52" s="1"/>
  <c r="I17" i="23"/>
  <c r="T172" i="52" s="1"/>
  <c r="I14" i="46"/>
  <c r="I16" i="46"/>
  <c r="I5" i="21"/>
  <c r="I6" i="46" s="1"/>
  <c r="H13" i="48"/>
  <c r="H12" i="48" s="1"/>
  <c r="I16" i="29"/>
  <c r="I14" i="29"/>
  <c r="I15" i="29"/>
  <c r="I17" i="29"/>
  <c r="I52" i="29"/>
  <c r="I53" i="29"/>
  <c r="I51" i="29"/>
  <c r="I54" i="29"/>
  <c r="I6" i="25"/>
  <c r="I15" i="46" l="1"/>
  <c r="I5" i="46"/>
  <c r="I13" i="46"/>
  <c r="I50" i="29"/>
  <c r="I49" i="29" s="1"/>
  <c r="J23" i="29"/>
  <c r="J25" i="29"/>
  <c r="J63" i="29"/>
  <c r="I7" i="25"/>
  <c r="I8" i="25" s="1"/>
  <c r="J62" i="29"/>
  <c r="I9" i="46"/>
  <c r="H5" i="48"/>
  <c r="D37" i="40" s="1"/>
  <c r="I27" i="25"/>
  <c r="I26" i="25" s="1"/>
  <c r="I7" i="46"/>
  <c r="I13" i="25"/>
  <c r="I18" i="25"/>
  <c r="I17" i="25" s="1"/>
  <c r="J24" i="29"/>
  <c r="J26" i="29"/>
  <c r="J61" i="29"/>
  <c r="J60" i="29"/>
  <c r="I13" i="29"/>
  <c r="I12" i="29" s="1"/>
  <c r="H14" i="51"/>
  <c r="H12" i="51"/>
  <c r="H10" i="49"/>
  <c r="H9" i="49" s="1"/>
  <c r="I77" i="29"/>
  <c r="I76" i="29" s="1"/>
  <c r="I8" i="46"/>
  <c r="I40" i="29"/>
  <c r="I39" i="29" s="1"/>
  <c r="J7" i="21" l="1"/>
  <c r="I11" i="48"/>
  <c r="J9" i="21"/>
  <c r="J10" i="21"/>
  <c r="J15" i="21"/>
  <c r="J18" i="21"/>
  <c r="J19" i="21"/>
  <c r="J59" i="29"/>
  <c r="J58" i="29" s="1"/>
  <c r="J18" i="33"/>
  <c r="J19" i="33"/>
  <c r="J6" i="33"/>
  <c r="J9" i="33"/>
  <c r="J7" i="33"/>
  <c r="J8" i="21"/>
  <c r="J6" i="21"/>
  <c r="J17" i="21"/>
  <c r="J16" i="21"/>
  <c r="J16" i="33"/>
  <c r="J15" i="33"/>
  <c r="J17" i="33"/>
  <c r="J10" i="33"/>
  <c r="J8" i="33"/>
  <c r="J7" i="23" s="1"/>
  <c r="U152" i="52" s="1"/>
  <c r="J22" i="29"/>
  <c r="J21" i="29" s="1"/>
  <c r="I6" i="48"/>
  <c r="I13" i="51"/>
  <c r="J70" i="29"/>
  <c r="K17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5" i="29"/>
  <c r="K10" i="34"/>
  <c r="I5" i="48"/>
  <c r="J50" i="25"/>
  <c r="J68" i="25"/>
  <c r="J47" i="25"/>
  <c r="J65" i="25"/>
  <c r="J67" i="25"/>
  <c r="J49" i="25"/>
  <c r="J48" i="25"/>
  <c r="J66" i="25"/>
  <c r="J41" i="25"/>
  <c r="J59" i="25"/>
  <c r="J58" i="25"/>
  <c r="J40" i="25"/>
  <c r="J39" i="25"/>
  <c r="J57" i="25"/>
  <c r="J56" i="25"/>
  <c r="J38" i="25"/>
  <c r="J15" i="23" l="1"/>
  <c r="U170" i="52" s="1"/>
  <c r="J14" i="23"/>
  <c r="U169" i="52" s="1"/>
  <c r="J37" i="25"/>
  <c r="J36" i="25" s="1"/>
  <c r="J64" i="25"/>
  <c r="J63" i="25" s="1"/>
  <c r="J12" i="25" s="1"/>
  <c r="J81" i="29"/>
  <c r="J31" i="25"/>
  <c r="K6" i="34"/>
  <c r="K5" i="34" s="1"/>
  <c r="K15" i="34"/>
  <c r="K14" i="34" s="1"/>
  <c r="J5" i="21"/>
  <c r="J7" i="46" s="1"/>
  <c r="J17" i="23"/>
  <c r="U172" i="52" s="1"/>
  <c r="J16" i="23"/>
  <c r="U171" i="52" s="1"/>
  <c r="H7" i="48"/>
  <c r="D39" i="40" s="1"/>
  <c r="J14" i="21"/>
  <c r="J16" i="46" s="1"/>
  <c r="J6" i="46"/>
  <c r="J43" i="29"/>
  <c r="J21" i="25"/>
  <c r="J55" i="25"/>
  <c r="J54" i="25" s="1"/>
  <c r="J11" i="25" s="1"/>
  <c r="J41" i="29"/>
  <c r="J19" i="25"/>
  <c r="J42" i="29"/>
  <c r="J20" i="25"/>
  <c r="J44" i="29"/>
  <c r="J22" i="25"/>
  <c r="J79" i="29"/>
  <c r="J29" i="25"/>
  <c r="J46" i="25"/>
  <c r="J45" i="25" s="1"/>
  <c r="J80" i="29"/>
  <c r="J30" i="25"/>
  <c r="J78" i="29"/>
  <c r="J28" i="25"/>
  <c r="J31" i="29"/>
  <c r="J30" i="29" s="1"/>
  <c r="J68" i="29"/>
  <c r="J67" i="29" s="1"/>
  <c r="I8" i="49"/>
  <c r="J9" i="23"/>
  <c r="U154" i="52" s="1"/>
  <c r="J14" i="33"/>
  <c r="J13" i="23"/>
  <c r="U168" i="52" s="1"/>
  <c r="J6" i="23"/>
  <c r="U151" i="52" s="1"/>
  <c r="J8" i="23"/>
  <c r="U153" i="52" s="1"/>
  <c r="J5" i="33"/>
  <c r="J5" i="23"/>
  <c r="U150" i="52" s="1"/>
  <c r="J9" i="46"/>
  <c r="J8" i="46"/>
  <c r="I13" i="48"/>
  <c r="I12" i="48" s="1"/>
  <c r="I7" i="48"/>
  <c r="J14" i="29"/>
  <c r="J17" i="29"/>
  <c r="J16" i="29"/>
  <c r="J15" i="29"/>
  <c r="J51" i="29"/>
  <c r="J53" i="29"/>
  <c r="J52" i="29"/>
  <c r="J54" i="29"/>
  <c r="J6" i="25"/>
  <c r="K26" i="29" l="1"/>
  <c r="J13" i="29"/>
  <c r="J12" i="29" s="1"/>
  <c r="I10" i="49"/>
  <c r="I9" i="49" s="1"/>
  <c r="J77" i="29"/>
  <c r="J76" i="29" s="1"/>
  <c r="J40" i="29"/>
  <c r="J39" i="29" s="1"/>
  <c r="J13" i="46"/>
  <c r="J17" i="46"/>
  <c r="J5" i="46"/>
  <c r="J15" i="46"/>
  <c r="J13" i="25"/>
  <c r="K25" i="29"/>
  <c r="K24" i="29"/>
  <c r="K23" i="29"/>
  <c r="J7" i="25"/>
  <c r="J8" i="25" s="1"/>
  <c r="K60" i="29"/>
  <c r="K62" i="29"/>
  <c r="K61" i="29"/>
  <c r="J50" i="29"/>
  <c r="J49" i="29" s="1"/>
  <c r="K63" i="29"/>
  <c r="J27" i="25"/>
  <c r="J26" i="25" s="1"/>
  <c r="J18" i="25"/>
  <c r="J17" i="25" s="1"/>
  <c r="J14" i="46"/>
  <c r="K16" i="21" l="1"/>
  <c r="L19" i="34"/>
  <c r="I14" i="51"/>
  <c r="I12" i="51"/>
  <c r="K59" i="29"/>
  <c r="K58" i="29" s="1"/>
  <c r="K22" i="29"/>
  <c r="K21" i="29" s="1"/>
  <c r="K10" i="33"/>
  <c r="K8" i="21"/>
  <c r="J11" i="48"/>
  <c r="K17" i="21"/>
  <c r="K9" i="21"/>
  <c r="K10" i="21"/>
  <c r="K7" i="21"/>
  <c r="K6" i="21"/>
  <c r="K18" i="21"/>
  <c r="K15" i="21"/>
  <c r="K19" i="33"/>
  <c r="K15" i="33"/>
  <c r="K6" i="33"/>
  <c r="K17" i="33"/>
  <c r="K18" i="33"/>
  <c r="K16" i="33"/>
  <c r="K14" i="23" s="1"/>
  <c r="V169" i="52" s="1"/>
  <c r="K7" i="33"/>
  <c r="K8" i="33"/>
  <c r="K9" i="33"/>
  <c r="J6" i="48"/>
  <c r="J13" i="51"/>
  <c r="K71" i="29"/>
  <c r="L18" i="34"/>
  <c r="K69" i="29"/>
  <c r="L16" i="34"/>
  <c r="K70" i="29"/>
  <c r="L17" i="34"/>
  <c r="K34" i="29"/>
  <c r="L9" i="34"/>
  <c r="K35" i="29"/>
  <c r="L10" i="34"/>
  <c r="K32" i="29"/>
  <c r="L7" i="34"/>
  <c r="K33" i="29"/>
  <c r="L8" i="34"/>
  <c r="J5" i="48"/>
  <c r="K72" i="29"/>
  <c r="K59" i="25"/>
  <c r="K68" i="25"/>
  <c r="K50" i="25"/>
  <c r="K67" i="25"/>
  <c r="K30" i="25"/>
  <c r="K66" i="25"/>
  <c r="K48" i="25"/>
  <c r="K65" i="25"/>
  <c r="K47" i="25"/>
  <c r="K49" i="25"/>
  <c r="K57" i="25"/>
  <c r="K56" i="25"/>
  <c r="K38" i="25"/>
  <c r="K39" i="25"/>
  <c r="K41" i="25"/>
  <c r="K58" i="25"/>
  <c r="K40" i="25"/>
  <c r="K8" i="23" l="1"/>
  <c r="V153" i="52" s="1"/>
  <c r="K42" i="29"/>
  <c r="K20" i="25"/>
  <c r="K37" i="25"/>
  <c r="K36" i="25" s="1"/>
  <c r="K41" i="29"/>
  <c r="K19" i="25"/>
  <c r="K64" i="25"/>
  <c r="K63" i="25" s="1"/>
  <c r="K12" i="25" s="1"/>
  <c r="K46" i="25"/>
  <c r="K45" i="25" s="1"/>
  <c r="K31" i="29"/>
  <c r="K30" i="29" s="1"/>
  <c r="K68" i="29"/>
  <c r="K67" i="29" s="1"/>
  <c r="J8" i="49"/>
  <c r="K7" i="23"/>
  <c r="V152" i="52" s="1"/>
  <c r="K6" i="23"/>
  <c r="V151" i="52" s="1"/>
  <c r="K16" i="23"/>
  <c r="V171" i="52" s="1"/>
  <c r="K15" i="23"/>
  <c r="V170" i="52" s="1"/>
  <c r="K5" i="23"/>
  <c r="V150" i="52" s="1"/>
  <c r="K5" i="33"/>
  <c r="K17" i="23"/>
  <c r="V172" i="52" s="1"/>
  <c r="K5" i="21"/>
  <c r="K5" i="46" s="1"/>
  <c r="K9" i="23"/>
  <c r="V154" i="52" s="1"/>
  <c r="K19" i="21"/>
  <c r="K14" i="21" s="1"/>
  <c r="K16" i="46" s="1"/>
  <c r="K43" i="29"/>
  <c r="K21" i="25"/>
  <c r="K44" i="29"/>
  <c r="K22" i="25"/>
  <c r="K55" i="25"/>
  <c r="K54" i="25" s="1"/>
  <c r="K11" i="25" s="1"/>
  <c r="K78" i="29"/>
  <c r="K28" i="25"/>
  <c r="K79" i="29"/>
  <c r="K29" i="25"/>
  <c r="K81" i="29"/>
  <c r="K31" i="25"/>
  <c r="L6" i="34"/>
  <c r="L5" i="34" s="1"/>
  <c r="L15" i="34"/>
  <c r="L14" i="34" s="1"/>
  <c r="K13" i="23"/>
  <c r="V168" i="52" s="1"/>
  <c r="K14" i="33"/>
  <c r="K6" i="46"/>
  <c r="K8" i="46"/>
  <c r="J13" i="48"/>
  <c r="J12" i="48" s="1"/>
  <c r="K16" i="29"/>
  <c r="J7" i="48"/>
  <c r="K15" i="29"/>
  <c r="K17" i="29"/>
  <c r="K14" i="29"/>
  <c r="K54" i="29"/>
  <c r="K51" i="29"/>
  <c r="K52" i="29"/>
  <c r="K6" i="25"/>
  <c r="K9" i="46" l="1"/>
  <c r="K15" i="46"/>
  <c r="L24" i="29"/>
  <c r="L62" i="29"/>
  <c r="L63" i="29"/>
  <c r="L25" i="29"/>
  <c r="L60" i="29"/>
  <c r="L61" i="29"/>
  <c r="K7" i="25"/>
  <c r="K8" i="25" s="1"/>
  <c r="K80" i="29"/>
  <c r="K13" i="29"/>
  <c r="K12" i="29" s="1"/>
  <c r="K13" i="46"/>
  <c r="K27" i="25"/>
  <c r="K26" i="25" s="1"/>
  <c r="K14" i="46"/>
  <c r="K7" i="46"/>
  <c r="K13" i="25"/>
  <c r="K18" i="25"/>
  <c r="K17" i="25" s="1"/>
  <c r="L23" i="29"/>
  <c r="L26" i="29"/>
  <c r="J14" i="51"/>
  <c r="J12" i="51"/>
  <c r="K77" i="29"/>
  <c r="K76" i="29" s="1"/>
  <c r="K17" i="46"/>
  <c r="J10" i="49"/>
  <c r="J9" i="49" s="1"/>
  <c r="K40" i="29"/>
  <c r="K39" i="29" s="1"/>
  <c r="K53" i="29"/>
  <c r="L10" i="21" l="1"/>
  <c r="L9" i="21"/>
  <c r="L7" i="21"/>
  <c r="K11" i="48"/>
  <c r="L6" i="21"/>
  <c r="L8" i="21"/>
  <c r="L17" i="21"/>
  <c r="L16" i="21"/>
  <c r="L18" i="21"/>
  <c r="L6" i="33"/>
  <c r="L10" i="33"/>
  <c r="L7" i="33"/>
  <c r="L17" i="33"/>
  <c r="L16" i="33"/>
  <c r="L9" i="33"/>
  <c r="L15" i="33"/>
  <c r="L19" i="33"/>
  <c r="L18" i="33"/>
  <c r="L8" i="33"/>
  <c r="L19" i="21"/>
  <c r="K50" i="29"/>
  <c r="K49" i="29" s="1"/>
  <c r="L15" i="21"/>
  <c r="L22" i="29"/>
  <c r="L21" i="29" s="1"/>
  <c r="L59" i="29"/>
  <c r="L58" i="29" s="1"/>
  <c r="K6" i="48"/>
  <c r="L69" i="29"/>
  <c r="M16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3" i="29"/>
  <c r="M8" i="34"/>
  <c r="K5" i="48"/>
  <c r="K13" i="51"/>
  <c r="L49" i="25"/>
  <c r="L67" i="25"/>
  <c r="L65" i="25"/>
  <c r="L47" i="25"/>
  <c r="L50" i="25"/>
  <c r="L48" i="25"/>
  <c r="L68" i="25"/>
  <c r="L66" i="25"/>
  <c r="L57" i="25"/>
  <c r="L39" i="25"/>
  <c r="L58" i="25"/>
  <c r="L40" i="25"/>
  <c r="L56" i="25"/>
  <c r="L59" i="25"/>
  <c r="L41" i="25"/>
  <c r="L38" i="25"/>
  <c r="L7" i="23" l="1"/>
  <c r="W152" i="52" s="1"/>
  <c r="L16" i="23"/>
  <c r="W171" i="52" s="1"/>
  <c r="L41" i="29"/>
  <c r="L19" i="25"/>
  <c r="L44" i="29"/>
  <c r="L22" i="25"/>
  <c r="L43" i="29"/>
  <c r="L21" i="25"/>
  <c r="L20" i="25"/>
  <c r="L37" i="25"/>
  <c r="L36" i="25" s="1"/>
  <c r="L55" i="25"/>
  <c r="L54" i="25" s="1"/>
  <c r="L11" i="25" s="1"/>
  <c r="L79" i="29"/>
  <c r="L29" i="25"/>
  <c r="L80" i="29"/>
  <c r="L30" i="25"/>
  <c r="L31" i="29"/>
  <c r="L30" i="29" s="1"/>
  <c r="L68" i="29"/>
  <c r="L67" i="29" s="1"/>
  <c r="K8" i="49"/>
  <c r="L17" i="23"/>
  <c r="W172" i="52" s="1"/>
  <c r="L14" i="33"/>
  <c r="L13" i="23"/>
  <c r="W168" i="52" s="1"/>
  <c r="L5" i="21"/>
  <c r="L7" i="46" s="1"/>
  <c r="L81" i="29"/>
  <c r="L31" i="25"/>
  <c r="L46" i="25"/>
  <c r="L45" i="25" s="1"/>
  <c r="L78" i="29"/>
  <c r="L28" i="25"/>
  <c r="L64" i="25"/>
  <c r="L63" i="25" s="1"/>
  <c r="L12" i="25" s="1"/>
  <c r="L13" i="25" s="1"/>
  <c r="M6" i="34"/>
  <c r="M5" i="34" s="1"/>
  <c r="M15" i="34"/>
  <c r="M14" i="34" s="1"/>
  <c r="L14" i="21"/>
  <c r="L15" i="46" s="1"/>
  <c r="L8" i="23"/>
  <c r="W153" i="52" s="1"/>
  <c r="L14" i="23"/>
  <c r="W169" i="52" s="1"/>
  <c r="L15" i="23"/>
  <c r="W170" i="52" s="1"/>
  <c r="L6" i="23"/>
  <c r="W151" i="52" s="1"/>
  <c r="L9" i="23"/>
  <c r="W154" i="52" s="1"/>
  <c r="L5" i="23"/>
  <c r="W150" i="52" s="1"/>
  <c r="L5" i="33"/>
  <c r="K13" i="48"/>
  <c r="K12" i="48" s="1"/>
  <c r="L17" i="29"/>
  <c r="K7" i="48"/>
  <c r="L16" i="29"/>
  <c r="L14" i="29"/>
  <c r="L52" i="29"/>
  <c r="L53" i="29"/>
  <c r="L54" i="29"/>
  <c r="L51" i="29"/>
  <c r="L6" i="25"/>
  <c r="L9" i="46" l="1"/>
  <c r="L6" i="46"/>
  <c r="L13" i="46"/>
  <c r="L50" i="29"/>
  <c r="L49" i="29" s="1"/>
  <c r="M25" i="29"/>
  <c r="M24" i="29"/>
  <c r="L7" i="25"/>
  <c r="L8" i="25" s="1"/>
  <c r="M61" i="29"/>
  <c r="K14" i="51"/>
  <c r="K12" i="51"/>
  <c r="L40" i="29"/>
  <c r="L8" i="46"/>
  <c r="L5" i="46"/>
  <c r="L14" i="46"/>
  <c r="L27" i="25"/>
  <c r="L26" i="25" s="1"/>
  <c r="M23" i="29"/>
  <c r="M26" i="29"/>
  <c r="M62" i="29"/>
  <c r="M63" i="29"/>
  <c r="M60" i="29"/>
  <c r="L13" i="29"/>
  <c r="L18" i="25"/>
  <c r="L17" i="25" s="1"/>
  <c r="L16" i="46"/>
  <c r="L17" i="46"/>
  <c r="K10" i="49"/>
  <c r="K9" i="49" s="1"/>
  <c r="L77" i="29"/>
  <c r="L76" i="29" s="1"/>
  <c r="L15" i="29"/>
  <c r="L42" i="29"/>
  <c r="L11" i="48" l="1"/>
  <c r="M8" i="21"/>
  <c r="M6" i="21"/>
  <c r="M9" i="21"/>
  <c r="M18" i="21"/>
  <c r="M19" i="21"/>
  <c r="L39" i="29"/>
  <c r="T246" i="52"/>
  <c r="M17" i="33"/>
  <c r="T244" i="52"/>
  <c r="M15" i="33"/>
  <c r="S246" i="52"/>
  <c r="M8" i="33"/>
  <c r="S247" i="52"/>
  <c r="M9" i="33"/>
  <c r="S244" i="52"/>
  <c r="M6" i="33"/>
  <c r="M7" i="21"/>
  <c r="M10" i="21"/>
  <c r="M15" i="21"/>
  <c r="M17" i="21"/>
  <c r="N16" i="34"/>
  <c r="L12" i="29"/>
  <c r="T245" i="52"/>
  <c r="M16" i="33"/>
  <c r="T248" i="52"/>
  <c r="M19" i="33"/>
  <c r="T247" i="52"/>
  <c r="M18" i="33"/>
  <c r="S248" i="52"/>
  <c r="M10" i="33"/>
  <c r="S245" i="52"/>
  <c r="M7" i="33"/>
  <c r="M59" i="29"/>
  <c r="M58" i="29" s="1"/>
  <c r="M22" i="29"/>
  <c r="M21" i="29" s="1"/>
  <c r="L6" i="48"/>
  <c r="L13" i="51"/>
  <c r="M71" i="29"/>
  <c r="N18" i="34"/>
  <c r="M70" i="29"/>
  <c r="N17" i="34"/>
  <c r="M72" i="29"/>
  <c r="N19" i="34"/>
  <c r="M34" i="29"/>
  <c r="N9" i="34"/>
  <c r="M33" i="29"/>
  <c r="N8" i="34"/>
  <c r="M32" i="29"/>
  <c r="N7" i="34"/>
  <c r="M35" i="29"/>
  <c r="N10" i="34"/>
  <c r="L5" i="48"/>
  <c r="M47" i="25"/>
  <c r="M69" i="29"/>
  <c r="M65" i="25"/>
  <c r="M68" i="25"/>
  <c r="M31" i="25"/>
  <c r="M50" i="25"/>
  <c r="M67" i="25"/>
  <c r="M66" i="25"/>
  <c r="M29" i="25"/>
  <c r="M48" i="25"/>
  <c r="M49" i="25"/>
  <c r="M59" i="25"/>
  <c r="M41" i="25"/>
  <c r="M40" i="25"/>
  <c r="M58" i="25"/>
  <c r="M39" i="25"/>
  <c r="M57" i="25"/>
  <c r="M56" i="25"/>
  <c r="M38" i="25"/>
  <c r="M6" i="23" l="1"/>
  <c r="S133" i="52" s="1"/>
  <c r="M16" i="23"/>
  <c r="S228" i="52"/>
  <c r="M41" i="29"/>
  <c r="M19" i="25"/>
  <c r="M43" i="29"/>
  <c r="M21" i="25"/>
  <c r="M46" i="25"/>
  <c r="M45" i="25" s="1"/>
  <c r="N6" i="34"/>
  <c r="N5" i="34" s="1"/>
  <c r="N15" i="34"/>
  <c r="N14" i="34" s="1"/>
  <c r="L8" i="49"/>
  <c r="X151" i="52"/>
  <c r="M9" i="23"/>
  <c r="X171" i="52"/>
  <c r="T135" i="52"/>
  <c r="M17" i="23"/>
  <c r="M14" i="23"/>
  <c r="M5" i="33"/>
  <c r="M5" i="23"/>
  <c r="M15" i="23"/>
  <c r="M5" i="21"/>
  <c r="M6" i="46" s="1"/>
  <c r="M55" i="25"/>
  <c r="M54" i="25" s="1"/>
  <c r="M11" i="25" s="1"/>
  <c r="M37" i="25"/>
  <c r="M36" i="25" s="1"/>
  <c r="M42" i="29"/>
  <c r="M20" i="25"/>
  <c r="M64" i="25"/>
  <c r="M63" i="25" s="1"/>
  <c r="M12" i="25" s="1"/>
  <c r="M22" i="25"/>
  <c r="M80" i="29"/>
  <c r="M30" i="25"/>
  <c r="M78" i="29"/>
  <c r="M28" i="25"/>
  <c r="M31" i="29"/>
  <c r="M30" i="29" s="1"/>
  <c r="M68" i="29"/>
  <c r="M67" i="29" s="1"/>
  <c r="M16" i="21"/>
  <c r="M14" i="21" s="1"/>
  <c r="M13" i="46" s="1"/>
  <c r="S230" i="52"/>
  <c r="S227" i="52"/>
  <c r="M8" i="23"/>
  <c r="M7" i="23"/>
  <c r="M14" i="33"/>
  <c r="M13" i="23"/>
  <c r="S229" i="52"/>
  <c r="S226" i="52"/>
  <c r="L13" i="48"/>
  <c r="L12" i="48" s="1"/>
  <c r="L7" i="48"/>
  <c r="M15" i="29"/>
  <c r="M16" i="29"/>
  <c r="M14" i="29"/>
  <c r="M51" i="29"/>
  <c r="M53" i="29"/>
  <c r="M6" i="25"/>
  <c r="M15" i="46" l="1"/>
  <c r="T116" i="52" s="1"/>
  <c r="M7" i="46"/>
  <c r="S116" i="52" s="1"/>
  <c r="M50" i="29"/>
  <c r="N6" i="33"/>
  <c r="N25" i="29"/>
  <c r="N24" i="29"/>
  <c r="N23" i="29"/>
  <c r="N63" i="29"/>
  <c r="M7" i="25"/>
  <c r="M8" i="25" s="1"/>
  <c r="N62" i="29"/>
  <c r="M52" i="29"/>
  <c r="M79" i="29"/>
  <c r="M13" i="29"/>
  <c r="L14" i="51"/>
  <c r="L12" i="51"/>
  <c r="E23" i="40"/>
  <c r="X153" i="52"/>
  <c r="S135" i="52"/>
  <c r="E29" i="40"/>
  <c r="T114" i="52"/>
  <c r="M14" i="46"/>
  <c r="M18" i="25"/>
  <c r="M17" i="25" s="1"/>
  <c r="M13" i="25"/>
  <c r="M5" i="46"/>
  <c r="M8" i="46"/>
  <c r="M17" i="46"/>
  <c r="X150" i="52"/>
  <c r="S132" i="52"/>
  <c r="M9" i="46"/>
  <c r="X172" i="52"/>
  <c r="T136" i="52"/>
  <c r="M27" i="25"/>
  <c r="M26" i="25" s="1"/>
  <c r="N26" i="29"/>
  <c r="N60" i="29"/>
  <c r="N61" i="29"/>
  <c r="M54" i="29"/>
  <c r="M81" i="29"/>
  <c r="X168" i="52"/>
  <c r="T132" i="52"/>
  <c r="X152" i="52"/>
  <c r="S134" i="52"/>
  <c r="E31" i="40"/>
  <c r="M17" i="29"/>
  <c r="M44" i="29"/>
  <c r="M40" i="29"/>
  <c r="E22" i="40"/>
  <c r="S115" i="52"/>
  <c r="M16" i="46"/>
  <c r="X170" i="52"/>
  <c r="T134" i="52"/>
  <c r="X169" i="52"/>
  <c r="T133" i="52"/>
  <c r="X154" i="52"/>
  <c r="S136" i="52"/>
  <c r="L10" i="49"/>
  <c r="L9" i="49" s="1"/>
  <c r="M77" i="29"/>
  <c r="M76" i="29" s="1"/>
  <c r="M39" i="29" l="1"/>
  <c r="N9" i="21"/>
  <c r="N15" i="21"/>
  <c r="N6" i="21"/>
  <c r="T227" i="52"/>
  <c r="T226" i="52"/>
  <c r="T229" i="52"/>
  <c r="N59" i="29"/>
  <c r="N58" i="29" s="1"/>
  <c r="T118" i="52"/>
  <c r="E33" i="40"/>
  <c r="E21" i="40"/>
  <c r="S114" i="52"/>
  <c r="E30" i="40"/>
  <c r="T115" i="52"/>
  <c r="M49" i="29"/>
  <c r="N7" i="21"/>
  <c r="M11" i="48"/>
  <c r="N8" i="21"/>
  <c r="N10" i="21"/>
  <c r="N18" i="21"/>
  <c r="N16" i="21"/>
  <c r="N19" i="21"/>
  <c r="N22" i="29"/>
  <c r="N21" i="29" s="1"/>
  <c r="N17" i="21"/>
  <c r="E32" i="40"/>
  <c r="T117" i="52"/>
  <c r="T228" i="52"/>
  <c r="T230" i="52"/>
  <c r="N17" i="33"/>
  <c r="N15" i="33"/>
  <c r="N16" i="33"/>
  <c r="N10" i="33"/>
  <c r="E25" i="40"/>
  <c r="S118" i="52"/>
  <c r="E24" i="40"/>
  <c r="S117" i="52"/>
  <c r="M12" i="29"/>
  <c r="N18" i="33"/>
  <c r="N19" i="33"/>
  <c r="N17" i="23" s="1"/>
  <c r="Y172" i="52" s="1"/>
  <c r="N7" i="33"/>
  <c r="N8" i="33"/>
  <c r="N9" i="33"/>
  <c r="M13" i="51"/>
  <c r="N72" i="29"/>
  <c r="O19" i="34"/>
  <c r="N71" i="29"/>
  <c r="O18" i="34"/>
  <c r="N70" i="29"/>
  <c r="O17" i="34"/>
  <c r="N69" i="29"/>
  <c r="O16" i="34"/>
  <c r="N33" i="29"/>
  <c r="O8" i="34"/>
  <c r="N32" i="29"/>
  <c r="O7" i="34"/>
  <c r="N35" i="29"/>
  <c r="O10" i="34"/>
  <c r="N34" i="29"/>
  <c r="O9" i="34"/>
  <c r="N48" i="25"/>
  <c r="N66" i="25"/>
  <c r="N67" i="25"/>
  <c r="N49" i="25"/>
  <c r="N50" i="25"/>
  <c r="N68" i="25"/>
  <c r="N47" i="25"/>
  <c r="N65" i="25"/>
  <c r="N59" i="25"/>
  <c r="N41" i="25"/>
  <c r="N56" i="25"/>
  <c r="N38" i="25"/>
  <c r="N39" i="25"/>
  <c r="N57" i="25"/>
  <c r="N40" i="25"/>
  <c r="N58" i="25"/>
  <c r="N8" i="23" l="1"/>
  <c r="Y153" i="52" s="1"/>
  <c r="N5" i="33"/>
  <c r="N5" i="23"/>
  <c r="Y150" i="52" s="1"/>
  <c r="N80" i="29"/>
  <c r="N30" i="25"/>
  <c r="N81" i="29"/>
  <c r="N31" i="25"/>
  <c r="N46" i="25"/>
  <c r="N45" i="25" s="1"/>
  <c r="N37" i="25"/>
  <c r="N36" i="25" s="1"/>
  <c r="N31" i="29"/>
  <c r="N30" i="29" s="1"/>
  <c r="N68" i="29"/>
  <c r="N67" i="29" s="1"/>
  <c r="M6" i="48"/>
  <c r="E38" i="40" s="1"/>
  <c r="N7" i="23"/>
  <c r="Y152" i="52" s="1"/>
  <c r="N6" i="23"/>
  <c r="Y151" i="52" s="1"/>
  <c r="N16" i="23"/>
  <c r="Y171" i="52" s="1"/>
  <c r="N15" i="23"/>
  <c r="Y170" i="52" s="1"/>
  <c r="N5" i="21"/>
  <c r="N5" i="46" s="1"/>
  <c r="N42" i="29"/>
  <c r="N20" i="25"/>
  <c r="N43" i="29"/>
  <c r="N21" i="25"/>
  <c r="N41" i="29"/>
  <c r="N19" i="25"/>
  <c r="N44" i="29"/>
  <c r="N22" i="25"/>
  <c r="N78" i="29"/>
  <c r="N28" i="25"/>
  <c r="N64" i="25"/>
  <c r="N63" i="25" s="1"/>
  <c r="N12" i="25" s="1"/>
  <c r="N79" i="29"/>
  <c r="N29" i="25"/>
  <c r="N55" i="25"/>
  <c r="N54" i="25" s="1"/>
  <c r="N11" i="25" s="1"/>
  <c r="O6" i="34"/>
  <c r="O5" i="34" s="1"/>
  <c r="O15" i="34"/>
  <c r="O14" i="34" s="1"/>
  <c r="M8" i="49"/>
  <c r="N9" i="23"/>
  <c r="Y154" i="52" s="1"/>
  <c r="N14" i="23"/>
  <c r="Y169" i="52" s="1"/>
  <c r="N13" i="23"/>
  <c r="Y168" i="52" s="1"/>
  <c r="N14" i="33"/>
  <c r="N9" i="46"/>
  <c r="N7" i="46"/>
  <c r="M13" i="48"/>
  <c r="M12" i="48" s="1"/>
  <c r="N14" i="21"/>
  <c r="N15" i="46" s="1"/>
  <c r="N52" i="29"/>
  <c r="N16" i="29"/>
  <c r="N15" i="29"/>
  <c r="N14" i="29"/>
  <c r="N17" i="29"/>
  <c r="N54" i="29"/>
  <c r="N51" i="29"/>
  <c r="N53" i="29"/>
  <c r="N6" i="25"/>
  <c r="N8" i="46" l="1"/>
  <c r="N6" i="46"/>
  <c r="N17" i="46"/>
  <c r="N13" i="46"/>
  <c r="N16" i="46"/>
  <c r="O24" i="29"/>
  <c r="N7" i="25"/>
  <c r="N8" i="25" s="1"/>
  <c r="M10" i="49"/>
  <c r="M9" i="49" s="1"/>
  <c r="N77" i="29"/>
  <c r="N76" i="29" s="1"/>
  <c r="M5" i="48"/>
  <c r="E37" i="40" s="1"/>
  <c r="N18" i="25"/>
  <c r="N17" i="25" s="1"/>
  <c r="O25" i="29"/>
  <c r="O62" i="29"/>
  <c r="N50" i="29"/>
  <c r="N49" i="29" s="1"/>
  <c r="O26" i="29"/>
  <c r="O23" i="29"/>
  <c r="O60" i="29"/>
  <c r="O63" i="29"/>
  <c r="O61" i="29"/>
  <c r="N13" i="29"/>
  <c r="N12" i="29" s="1"/>
  <c r="M14" i="51"/>
  <c r="M12" i="51"/>
  <c r="N14" i="46"/>
  <c r="N27" i="25"/>
  <c r="N26" i="25" s="1"/>
  <c r="N13" i="25"/>
  <c r="N40" i="29"/>
  <c r="N39" i="29" s="1"/>
  <c r="O9" i="21" l="1"/>
  <c r="O10" i="21"/>
  <c r="O16" i="21"/>
  <c r="O59" i="29"/>
  <c r="O58" i="29" s="1"/>
  <c r="O22" i="29"/>
  <c r="O21" i="29" s="1"/>
  <c r="O8" i="33"/>
  <c r="O6" i="21"/>
  <c r="O8" i="21"/>
  <c r="O15" i="21"/>
  <c r="N11" i="48"/>
  <c r="O7" i="21"/>
  <c r="O19" i="21"/>
  <c r="P18" i="34"/>
  <c r="O17" i="21"/>
  <c r="O17" i="33"/>
  <c r="O15" i="33"/>
  <c r="O19" i="33"/>
  <c r="O16" i="33"/>
  <c r="O7" i="33"/>
  <c r="O10" i="33"/>
  <c r="O18" i="33"/>
  <c r="O6" i="33"/>
  <c r="O9" i="33"/>
  <c r="N6" i="48"/>
  <c r="N13" i="51"/>
  <c r="O72" i="29"/>
  <c r="P19" i="34"/>
  <c r="O70" i="29"/>
  <c r="P17" i="34"/>
  <c r="O69" i="29"/>
  <c r="P16" i="34"/>
  <c r="O33" i="29"/>
  <c r="P8" i="34"/>
  <c r="O34" i="29"/>
  <c r="P9" i="34"/>
  <c r="O35" i="29"/>
  <c r="P10" i="34"/>
  <c r="O32" i="29"/>
  <c r="P7" i="34"/>
  <c r="N5" i="48"/>
  <c r="O48" i="25"/>
  <c r="O66" i="25"/>
  <c r="O71" i="29"/>
  <c r="O49" i="25"/>
  <c r="O67" i="25"/>
  <c r="O68" i="25"/>
  <c r="O50" i="25"/>
  <c r="O65" i="25"/>
  <c r="O47" i="25"/>
  <c r="O39" i="25"/>
  <c r="O57" i="25"/>
  <c r="O38" i="25"/>
  <c r="O56" i="25"/>
  <c r="O59" i="25"/>
  <c r="O41" i="25"/>
  <c r="O58" i="25"/>
  <c r="O40" i="25"/>
  <c r="O16" i="23" l="1"/>
  <c r="Z171" i="52" s="1"/>
  <c r="O9" i="23"/>
  <c r="Z154" i="52" s="1"/>
  <c r="O37" i="25"/>
  <c r="O36" i="25" s="1"/>
  <c r="O41" i="29"/>
  <c r="O19" i="25"/>
  <c r="O64" i="25"/>
  <c r="O63" i="25" s="1"/>
  <c r="O12" i="25" s="1"/>
  <c r="O46" i="25"/>
  <c r="O45" i="25" s="1"/>
  <c r="O79" i="29"/>
  <c r="O29" i="25"/>
  <c r="P6" i="34"/>
  <c r="P5" i="34" s="1"/>
  <c r="P15" i="34"/>
  <c r="P14" i="34" s="1"/>
  <c r="O6" i="23"/>
  <c r="Z151" i="52" s="1"/>
  <c r="O14" i="23"/>
  <c r="Z169" i="52" s="1"/>
  <c r="O17" i="23"/>
  <c r="Z172" i="52" s="1"/>
  <c r="O14" i="33"/>
  <c r="O13" i="23"/>
  <c r="Z168" i="52" s="1"/>
  <c r="O7" i="23"/>
  <c r="Z152" i="52" s="1"/>
  <c r="M7" i="48"/>
  <c r="E39" i="40" s="1"/>
  <c r="O21" i="25"/>
  <c r="O42" i="29"/>
  <c r="O20" i="25"/>
  <c r="O44" i="29"/>
  <c r="O22" i="25"/>
  <c r="O55" i="25"/>
  <c r="O54" i="25" s="1"/>
  <c r="O11" i="25" s="1"/>
  <c r="O78" i="29"/>
  <c r="O28" i="25"/>
  <c r="O81" i="29"/>
  <c r="O31" i="25"/>
  <c r="O80" i="29"/>
  <c r="O30" i="25"/>
  <c r="O31" i="29"/>
  <c r="O30" i="29" s="1"/>
  <c r="O68" i="29"/>
  <c r="O67" i="29" s="1"/>
  <c r="N8" i="49"/>
  <c r="O8" i="23"/>
  <c r="Z153" i="52" s="1"/>
  <c r="O5" i="33"/>
  <c r="O5" i="23"/>
  <c r="Z150" i="52" s="1"/>
  <c r="O15" i="23"/>
  <c r="Z170" i="52" s="1"/>
  <c r="O18" i="21"/>
  <c r="O14" i="21" s="1"/>
  <c r="N13" i="48"/>
  <c r="N12" i="48" s="1"/>
  <c r="O5" i="21"/>
  <c r="O5" i="46" s="1"/>
  <c r="N7" i="48"/>
  <c r="O52" i="29"/>
  <c r="O15" i="29"/>
  <c r="O17" i="29"/>
  <c r="O53" i="29"/>
  <c r="O14" i="29"/>
  <c r="O54" i="29"/>
  <c r="O51" i="29"/>
  <c r="O6" i="25"/>
  <c r="O16" i="46" l="1"/>
  <c r="O13" i="46"/>
  <c r="O14" i="46"/>
  <c r="O17" i="46"/>
  <c r="O15" i="46"/>
  <c r="O50" i="29"/>
  <c r="O49" i="29" s="1"/>
  <c r="O7" i="25"/>
  <c r="O8" i="25" s="1"/>
  <c r="P61" i="29"/>
  <c r="O6" i="46"/>
  <c r="N10" i="49"/>
  <c r="N9" i="49" s="1"/>
  <c r="O77" i="29"/>
  <c r="O76" i="29" s="1"/>
  <c r="O16" i="29"/>
  <c r="O43" i="29"/>
  <c r="O9" i="46"/>
  <c r="O13" i="25"/>
  <c r="O18" i="25"/>
  <c r="O17" i="25" s="1"/>
  <c r="P23" i="29"/>
  <c r="P60" i="29"/>
  <c r="P24" i="29"/>
  <c r="P26" i="29"/>
  <c r="P25" i="29"/>
  <c r="P63" i="29"/>
  <c r="P62" i="29"/>
  <c r="O13" i="29"/>
  <c r="N14" i="51"/>
  <c r="N12" i="51"/>
  <c r="O7" i="46"/>
  <c r="O27" i="25"/>
  <c r="O26" i="25" s="1"/>
  <c r="O8" i="46"/>
  <c r="O40" i="29"/>
  <c r="O12" i="29" l="1"/>
  <c r="O39" i="29"/>
  <c r="O11" i="48"/>
  <c r="P9" i="21"/>
  <c r="P16" i="21"/>
  <c r="P8" i="21"/>
  <c r="P6" i="21"/>
  <c r="P7" i="21"/>
  <c r="P19" i="21"/>
  <c r="Q17" i="34"/>
  <c r="P18" i="33"/>
  <c r="P15" i="33"/>
  <c r="P19" i="33"/>
  <c r="P9" i="33"/>
  <c r="P10" i="33"/>
  <c r="P8" i="33"/>
  <c r="P16" i="33"/>
  <c r="P7" i="33"/>
  <c r="P6" i="33"/>
  <c r="P10" i="21"/>
  <c r="P15" i="21"/>
  <c r="P18" i="21"/>
  <c r="P59" i="29"/>
  <c r="P58" i="29" s="1"/>
  <c r="P22" i="29"/>
  <c r="P21" i="29" s="1"/>
  <c r="P17" i="33"/>
  <c r="P15" i="23" s="1"/>
  <c r="AA170" i="52" s="1"/>
  <c r="O6" i="48"/>
  <c r="O13" i="51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O5" i="48"/>
  <c r="P70" i="29"/>
  <c r="P48" i="25"/>
  <c r="P66" i="25"/>
  <c r="P67" i="25"/>
  <c r="P49" i="25"/>
  <c r="P68" i="25"/>
  <c r="P47" i="25"/>
  <c r="P65" i="25"/>
  <c r="P50" i="25"/>
  <c r="P56" i="25"/>
  <c r="P38" i="25"/>
  <c r="P57" i="25"/>
  <c r="P59" i="25"/>
  <c r="P41" i="25"/>
  <c r="P40" i="25"/>
  <c r="P58" i="25"/>
  <c r="P39" i="25"/>
  <c r="P6" i="23" l="1"/>
  <c r="AA151" i="52" s="1"/>
  <c r="P55" i="25"/>
  <c r="P54" i="25" s="1"/>
  <c r="P11" i="25" s="1"/>
  <c r="P37" i="25"/>
  <c r="P36" i="25" s="1"/>
  <c r="P43" i="29"/>
  <c r="P21" i="25"/>
  <c r="P42" i="29"/>
  <c r="P20" i="25"/>
  <c r="P78" i="29"/>
  <c r="P28" i="25"/>
  <c r="P64" i="25"/>
  <c r="P63" i="25" s="1"/>
  <c r="P12" i="25" s="1"/>
  <c r="P13" i="25" s="1"/>
  <c r="P80" i="29"/>
  <c r="P30" i="25"/>
  <c r="P79" i="29"/>
  <c r="P29" i="25"/>
  <c r="Q6" i="34"/>
  <c r="Q5" i="34" s="1"/>
  <c r="Q15" i="34"/>
  <c r="Q14" i="34" s="1"/>
  <c r="P5" i="23"/>
  <c r="AA150" i="52" s="1"/>
  <c r="P5" i="33"/>
  <c r="P16" i="23"/>
  <c r="AA171" i="52" s="1"/>
  <c r="P17" i="21"/>
  <c r="P5" i="21"/>
  <c r="P6" i="46" s="1"/>
  <c r="P44" i="29"/>
  <c r="P22" i="25"/>
  <c r="P41" i="29"/>
  <c r="P19" i="25"/>
  <c r="P46" i="25"/>
  <c r="P45" i="25" s="1"/>
  <c r="P81" i="29"/>
  <c r="P31" i="25"/>
  <c r="P31" i="29"/>
  <c r="P30" i="29" s="1"/>
  <c r="P68" i="29"/>
  <c r="P67" i="29" s="1"/>
  <c r="O8" i="49"/>
  <c r="P14" i="21"/>
  <c r="P14" i="46" s="1"/>
  <c r="P14" i="23"/>
  <c r="AA169" i="52" s="1"/>
  <c r="P7" i="23"/>
  <c r="AA152" i="52" s="1"/>
  <c r="P9" i="23"/>
  <c r="AA154" i="52" s="1"/>
  <c r="P8" i="23"/>
  <c r="AA153" i="52" s="1"/>
  <c r="P17" i="23"/>
  <c r="AA172" i="52" s="1"/>
  <c r="P13" i="23"/>
  <c r="AA168" i="52" s="1"/>
  <c r="P14" i="33"/>
  <c r="P7" i="46"/>
  <c r="P8" i="46"/>
  <c r="O13" i="48"/>
  <c r="O12" i="48" s="1"/>
  <c r="O7" i="48"/>
  <c r="P16" i="29"/>
  <c r="P17" i="29"/>
  <c r="P14" i="29"/>
  <c r="P15" i="29"/>
  <c r="P52" i="29"/>
  <c r="P51" i="29"/>
  <c r="P54" i="29"/>
  <c r="P53" i="29"/>
  <c r="P6" i="25"/>
  <c r="P13" i="46" l="1"/>
  <c r="P16" i="46"/>
  <c r="P5" i="46"/>
  <c r="P9" i="46"/>
  <c r="P50" i="29"/>
  <c r="P49" i="29" s="1"/>
  <c r="Q24" i="29"/>
  <c r="Q25" i="29"/>
  <c r="Q26" i="29"/>
  <c r="Q63" i="29"/>
  <c r="O14" i="51"/>
  <c r="O12" i="51"/>
  <c r="P13" i="29"/>
  <c r="P12" i="29" s="1"/>
  <c r="O10" i="49"/>
  <c r="O9" i="49" s="1"/>
  <c r="P77" i="29"/>
  <c r="P76" i="29" s="1"/>
  <c r="P40" i="29"/>
  <c r="P39" i="29" s="1"/>
  <c r="P15" i="46"/>
  <c r="Q23" i="29"/>
  <c r="Q60" i="29"/>
  <c r="Q61" i="29"/>
  <c r="Q62" i="29"/>
  <c r="P7" i="25"/>
  <c r="P8" i="25" s="1"/>
  <c r="P27" i="25"/>
  <c r="P26" i="25" s="1"/>
  <c r="P18" i="25"/>
  <c r="P17" i="25" s="1"/>
  <c r="P17" i="46"/>
  <c r="P11" i="48" l="1"/>
  <c r="Q9" i="21"/>
  <c r="Q6" i="21"/>
  <c r="Q19" i="21"/>
  <c r="Q16" i="21"/>
  <c r="R18" i="34"/>
  <c r="Q22" i="29"/>
  <c r="Q21" i="29" s="1"/>
  <c r="Q15" i="33"/>
  <c r="Q19" i="33"/>
  <c r="Q10" i="33"/>
  <c r="Q9" i="33"/>
  <c r="Q8" i="33"/>
  <c r="Q8" i="21"/>
  <c r="Q10" i="21"/>
  <c r="Q7" i="21"/>
  <c r="Q17" i="21"/>
  <c r="Q18" i="33"/>
  <c r="Q17" i="33"/>
  <c r="Q16" i="33"/>
  <c r="Q14" i="23" s="1"/>
  <c r="AB169" i="52" s="1"/>
  <c r="Q7" i="33"/>
  <c r="Q6" i="33"/>
  <c r="Q59" i="29"/>
  <c r="Q58" i="29" s="1"/>
  <c r="P13" i="51"/>
  <c r="P6" i="48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P5" i="48"/>
  <c r="Q49" i="25"/>
  <c r="Q71" i="29"/>
  <c r="Q67" i="25"/>
  <c r="Q65" i="25"/>
  <c r="Q47" i="25"/>
  <c r="Q50" i="25"/>
  <c r="Q31" i="25"/>
  <c r="Q68" i="25"/>
  <c r="Q48" i="25"/>
  <c r="Q66" i="25"/>
  <c r="Q41" i="25"/>
  <c r="Q56" i="25"/>
  <c r="Q59" i="25"/>
  <c r="Q39" i="25"/>
  <c r="Q57" i="25"/>
  <c r="Q40" i="25"/>
  <c r="Q38" i="25"/>
  <c r="Q58" i="25"/>
  <c r="Q6" i="23" l="1"/>
  <c r="AB151" i="52" s="1"/>
  <c r="Q42" i="29"/>
  <c r="Q20" i="25"/>
  <c r="Q37" i="25"/>
  <c r="Q36" i="25" s="1"/>
  <c r="Q43" i="29"/>
  <c r="Q21" i="25"/>
  <c r="Q55" i="25"/>
  <c r="Q54" i="25" s="1"/>
  <c r="Q11" i="25" s="1"/>
  <c r="Q44" i="29"/>
  <c r="Q22" i="25"/>
  <c r="Q79" i="29"/>
  <c r="Q29" i="25"/>
  <c r="Q78" i="29"/>
  <c r="Q28" i="25"/>
  <c r="Q80" i="29"/>
  <c r="Q30" i="25"/>
  <c r="Q68" i="29"/>
  <c r="Q67" i="29" s="1"/>
  <c r="Q31" i="29"/>
  <c r="Q30" i="29" s="1"/>
  <c r="Q5" i="33"/>
  <c r="Q5" i="23"/>
  <c r="AB150" i="52" s="1"/>
  <c r="R15" i="34"/>
  <c r="R14" i="34" s="1"/>
  <c r="Q18" i="21"/>
  <c r="Q5" i="21"/>
  <c r="Q8" i="46" s="1"/>
  <c r="Q41" i="29"/>
  <c r="Q19" i="25"/>
  <c r="Q64" i="25"/>
  <c r="Q63" i="25" s="1"/>
  <c r="Q12" i="25" s="1"/>
  <c r="Q13" i="25" s="1"/>
  <c r="Q46" i="25"/>
  <c r="Q45" i="25" s="1"/>
  <c r="R6" i="34"/>
  <c r="R5" i="34" s="1"/>
  <c r="P8" i="49"/>
  <c r="Q15" i="23"/>
  <c r="AB170" i="52" s="1"/>
  <c r="Q16" i="23"/>
  <c r="AB171" i="52" s="1"/>
  <c r="Q15" i="21"/>
  <c r="Q7" i="46"/>
  <c r="Q7" i="23"/>
  <c r="AB152" i="52" s="1"/>
  <c r="Q8" i="23"/>
  <c r="AB153" i="52" s="1"/>
  <c r="Q9" i="23"/>
  <c r="AB154" i="52" s="1"/>
  <c r="Q17" i="23"/>
  <c r="AB172" i="52" s="1"/>
  <c r="Q13" i="23"/>
  <c r="AB168" i="52" s="1"/>
  <c r="Q14" i="33"/>
  <c r="P13" i="48"/>
  <c r="P12" i="48" s="1"/>
  <c r="P7" i="48"/>
  <c r="Q15" i="29"/>
  <c r="Q14" i="29"/>
  <c r="Q16" i="29"/>
  <c r="Q17" i="29"/>
  <c r="Q52" i="29"/>
  <c r="Q51" i="29"/>
  <c r="Q53" i="29"/>
  <c r="Q6" i="25"/>
  <c r="Q9" i="46" l="1"/>
  <c r="Q6" i="46"/>
  <c r="R23" i="29"/>
  <c r="R25" i="29"/>
  <c r="R60" i="29"/>
  <c r="R24" i="29"/>
  <c r="Q7" i="25"/>
  <c r="Q8" i="25" s="1"/>
  <c r="R63" i="29"/>
  <c r="R61" i="29"/>
  <c r="P14" i="51"/>
  <c r="P12" i="51"/>
  <c r="Q27" i="25"/>
  <c r="Q26" i="25" s="1"/>
  <c r="Q18" i="25"/>
  <c r="Q17" i="25" s="1"/>
  <c r="Q5" i="46"/>
  <c r="Q50" i="29"/>
  <c r="R26" i="29"/>
  <c r="R62" i="29"/>
  <c r="Q81" i="29"/>
  <c r="Q13" i="29"/>
  <c r="Q12" i="29" s="1"/>
  <c r="Q14" i="21"/>
  <c r="Q16" i="46" s="1"/>
  <c r="P10" i="49"/>
  <c r="P9" i="49" s="1"/>
  <c r="Q77" i="29"/>
  <c r="Q76" i="29" s="1"/>
  <c r="Q40" i="29"/>
  <c r="Q39" i="29" s="1"/>
  <c r="R10" i="21" l="1"/>
  <c r="R19" i="21"/>
  <c r="S17" i="34"/>
  <c r="R7" i="21"/>
  <c r="R9" i="21"/>
  <c r="R15" i="21"/>
  <c r="Q11" i="48"/>
  <c r="R16" i="21"/>
  <c r="Q13" i="46"/>
  <c r="W247" i="52"/>
  <c r="R18" i="33"/>
  <c r="V248" i="52"/>
  <c r="R10" i="33"/>
  <c r="W246" i="52"/>
  <c r="R17" i="33"/>
  <c r="W248" i="52"/>
  <c r="R19" i="33"/>
  <c r="W244" i="52"/>
  <c r="R15" i="33"/>
  <c r="V246" i="52"/>
  <c r="R8" i="33"/>
  <c r="V244" i="52"/>
  <c r="R6" i="33"/>
  <c r="W245" i="52"/>
  <c r="R16" i="33"/>
  <c r="V247" i="52"/>
  <c r="R9" i="33"/>
  <c r="V245" i="52"/>
  <c r="R7" i="33"/>
  <c r="R6" i="21"/>
  <c r="R8" i="21"/>
  <c r="R18" i="21"/>
  <c r="Q15" i="46"/>
  <c r="Q14" i="46"/>
  <c r="Q17" i="46"/>
  <c r="R59" i="29"/>
  <c r="R58" i="29" s="1"/>
  <c r="R22" i="29"/>
  <c r="R21" i="29" s="1"/>
  <c r="Q13" i="51"/>
  <c r="Q6" i="48"/>
  <c r="R72" i="29"/>
  <c r="S19" i="34"/>
  <c r="R71" i="29"/>
  <c r="S18" i="34"/>
  <c r="R69" i="29"/>
  <c r="S16" i="34"/>
  <c r="R34" i="29"/>
  <c r="S9" i="34"/>
  <c r="R35" i="29"/>
  <c r="S10" i="34"/>
  <c r="R32" i="29"/>
  <c r="S7" i="34"/>
  <c r="R33" i="29"/>
  <c r="S8" i="34"/>
  <c r="Q5" i="48"/>
  <c r="R66" i="25"/>
  <c r="R70" i="29"/>
  <c r="R48" i="25"/>
  <c r="R47" i="25"/>
  <c r="R28" i="25"/>
  <c r="R65" i="25"/>
  <c r="R49" i="25"/>
  <c r="R67" i="25"/>
  <c r="R68" i="25"/>
  <c r="R50" i="25"/>
  <c r="R38" i="25"/>
  <c r="R56" i="25"/>
  <c r="R58" i="25"/>
  <c r="R40" i="25"/>
  <c r="R41" i="25"/>
  <c r="R59" i="25"/>
  <c r="R57" i="25"/>
  <c r="R39" i="25"/>
  <c r="R6" i="23" l="1"/>
  <c r="R14" i="23"/>
  <c r="V230" i="52"/>
  <c r="W230" i="52"/>
  <c r="R55" i="25"/>
  <c r="R54" i="25" s="1"/>
  <c r="R11" i="25" s="1"/>
  <c r="R20" i="25"/>
  <c r="R37" i="25"/>
  <c r="R36" i="25" s="1"/>
  <c r="R43" i="29"/>
  <c r="R21" i="25"/>
  <c r="R44" i="29"/>
  <c r="R22" i="25"/>
  <c r="R46" i="25"/>
  <c r="R45" i="25" s="1"/>
  <c r="R64" i="25"/>
  <c r="R63" i="25" s="1"/>
  <c r="R12" i="25" s="1"/>
  <c r="R13" i="25" s="1"/>
  <c r="R80" i="29"/>
  <c r="R30" i="25"/>
  <c r="R31" i="29"/>
  <c r="R30" i="29" s="1"/>
  <c r="R68" i="29"/>
  <c r="R67" i="29" s="1"/>
  <c r="W229" i="52"/>
  <c r="V228" i="52"/>
  <c r="V226" i="52"/>
  <c r="AC151" i="52"/>
  <c r="V133" i="52"/>
  <c r="R8" i="23"/>
  <c r="AC169" i="52"/>
  <c r="W133" i="52"/>
  <c r="R5" i="33"/>
  <c r="R5" i="23"/>
  <c r="R17" i="23"/>
  <c r="R15" i="23"/>
  <c r="Q54" i="29"/>
  <c r="Q49" i="29" s="1"/>
  <c r="Q13" i="48"/>
  <c r="Q12" i="48" s="1"/>
  <c r="R17" i="21"/>
  <c r="R14" i="21" s="1"/>
  <c r="R17" i="46" s="1"/>
  <c r="R41" i="29"/>
  <c r="R19" i="25"/>
  <c r="R81" i="29"/>
  <c r="R31" i="25"/>
  <c r="R79" i="29"/>
  <c r="R29" i="25"/>
  <c r="S6" i="34"/>
  <c r="S5" i="34" s="1"/>
  <c r="S15" i="34"/>
  <c r="S14" i="34" s="1"/>
  <c r="Q8" i="49"/>
  <c r="R5" i="21"/>
  <c r="R9" i="46" s="1"/>
  <c r="R7" i="23"/>
  <c r="R14" i="33"/>
  <c r="R13" i="23"/>
  <c r="R9" i="23"/>
  <c r="R16" i="23"/>
  <c r="W227" i="52"/>
  <c r="R16" i="29"/>
  <c r="Q7" i="48"/>
  <c r="R17" i="29"/>
  <c r="R14" i="29"/>
  <c r="R52" i="29"/>
  <c r="R54" i="29"/>
  <c r="R53" i="29"/>
  <c r="R6" i="25"/>
  <c r="R13" i="46" l="1"/>
  <c r="S25" i="29"/>
  <c r="R7" i="25"/>
  <c r="R8" i="25" s="1"/>
  <c r="S63" i="29"/>
  <c r="S62" i="29"/>
  <c r="R13" i="29"/>
  <c r="V227" i="52"/>
  <c r="F29" i="40"/>
  <c r="W114" i="52"/>
  <c r="AC171" i="52"/>
  <c r="W135" i="52"/>
  <c r="AC168" i="52"/>
  <c r="W132" i="52"/>
  <c r="AC152" i="52"/>
  <c r="V134" i="52"/>
  <c r="F25" i="40"/>
  <c r="V118" i="52"/>
  <c r="R16" i="46"/>
  <c r="Q10" i="49"/>
  <c r="Q9" i="49" s="1"/>
  <c r="R77" i="29"/>
  <c r="R40" i="29"/>
  <c r="W228" i="52"/>
  <c r="R8" i="46"/>
  <c r="R14" i="46"/>
  <c r="AC172" i="52"/>
  <c r="W136" i="52"/>
  <c r="S24" i="29"/>
  <c r="S23" i="29"/>
  <c r="S26" i="29"/>
  <c r="S60" i="29"/>
  <c r="S61" i="29"/>
  <c r="R51" i="29"/>
  <c r="R78" i="29"/>
  <c r="Q14" i="51"/>
  <c r="Q12" i="51"/>
  <c r="V229" i="52"/>
  <c r="F33" i="40"/>
  <c r="W118" i="52"/>
  <c r="AC154" i="52"/>
  <c r="V136" i="52"/>
  <c r="R5" i="46"/>
  <c r="R7" i="46"/>
  <c r="R27" i="25"/>
  <c r="R26" i="25" s="1"/>
  <c r="R18" i="25"/>
  <c r="R17" i="25" s="1"/>
  <c r="R15" i="46"/>
  <c r="R6" i="46"/>
  <c r="W226" i="52"/>
  <c r="AC170" i="52"/>
  <c r="W134" i="52"/>
  <c r="AC150" i="52"/>
  <c r="V132" i="52"/>
  <c r="AC153" i="52"/>
  <c r="V135" i="52"/>
  <c r="R15" i="29"/>
  <c r="R42" i="29"/>
  <c r="S6" i="21" l="1"/>
  <c r="R11" i="48"/>
  <c r="S17" i="21"/>
  <c r="F31" i="40"/>
  <c r="W116" i="52"/>
  <c r="F21" i="40"/>
  <c r="V114" i="52"/>
  <c r="S59" i="29"/>
  <c r="S58" i="29" s="1"/>
  <c r="F24" i="40"/>
  <c r="V117" i="52"/>
  <c r="R12" i="29"/>
  <c r="S18" i="33"/>
  <c r="S19" i="33"/>
  <c r="S9" i="33"/>
  <c r="S6" i="33"/>
  <c r="S8" i="21"/>
  <c r="S10" i="21"/>
  <c r="S16" i="21"/>
  <c r="S9" i="21"/>
  <c r="S7" i="21"/>
  <c r="S18" i="21"/>
  <c r="T19" i="34"/>
  <c r="V115" i="52"/>
  <c r="F22" i="40"/>
  <c r="F23" i="40"/>
  <c r="V116" i="52"/>
  <c r="S17" i="33"/>
  <c r="S16" i="33"/>
  <c r="S15" i="33"/>
  <c r="S10" i="33"/>
  <c r="S7" i="33"/>
  <c r="S8" i="33"/>
  <c r="F30" i="40"/>
  <c r="W115" i="52"/>
  <c r="R39" i="29"/>
  <c r="R76" i="29"/>
  <c r="F32" i="40"/>
  <c r="W117" i="52"/>
  <c r="S22" i="29"/>
  <c r="S21" i="29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72" i="29"/>
  <c r="S68" i="25"/>
  <c r="S50" i="25"/>
  <c r="S49" i="25"/>
  <c r="S66" i="25"/>
  <c r="S67" i="25"/>
  <c r="S48" i="25"/>
  <c r="S65" i="25"/>
  <c r="S47" i="25"/>
  <c r="S38" i="25"/>
  <c r="S40" i="25"/>
  <c r="S58" i="25"/>
  <c r="S56" i="25"/>
  <c r="S41" i="25"/>
  <c r="S59" i="25"/>
  <c r="S39" i="25"/>
  <c r="S57" i="25"/>
  <c r="S7" i="23" l="1"/>
  <c r="AD152" i="52" s="1"/>
  <c r="S55" i="25"/>
  <c r="S54" i="25" s="1"/>
  <c r="S11" i="25" s="1"/>
  <c r="S42" i="29"/>
  <c r="S20" i="25"/>
  <c r="S37" i="25"/>
  <c r="S36" i="25" s="1"/>
  <c r="S43" i="29"/>
  <c r="S21" i="25"/>
  <c r="S79" i="29"/>
  <c r="S29" i="25"/>
  <c r="S78" i="29"/>
  <c r="S28" i="25"/>
  <c r="S68" i="29"/>
  <c r="S67" i="29" s="1"/>
  <c r="S31" i="29"/>
  <c r="S30" i="29" s="1"/>
  <c r="R8" i="49"/>
  <c r="S14" i="23"/>
  <c r="AD169" i="52" s="1"/>
  <c r="S15" i="23"/>
  <c r="AD170" i="52" s="1"/>
  <c r="S19" i="21"/>
  <c r="R50" i="29"/>
  <c r="R49" i="29" s="1"/>
  <c r="S5" i="33"/>
  <c r="S5" i="23"/>
  <c r="AD150" i="52" s="1"/>
  <c r="S15" i="21"/>
  <c r="R13" i="48"/>
  <c r="R12" i="48" s="1"/>
  <c r="S44" i="29"/>
  <c r="S22" i="25"/>
  <c r="S41" i="29"/>
  <c r="S19" i="25"/>
  <c r="S80" i="29"/>
  <c r="S30" i="25"/>
  <c r="S46" i="25"/>
  <c r="S45" i="25" s="1"/>
  <c r="S64" i="25"/>
  <c r="S63" i="25" s="1"/>
  <c r="S12" i="25" s="1"/>
  <c r="S13" i="25" s="1"/>
  <c r="S81" i="29"/>
  <c r="S31" i="25"/>
  <c r="T6" i="34"/>
  <c r="T5" i="34" s="1"/>
  <c r="R6" i="48"/>
  <c r="F38" i="40" s="1"/>
  <c r="S6" i="23"/>
  <c r="AD151" i="52" s="1"/>
  <c r="S9" i="23"/>
  <c r="AD154" i="52" s="1"/>
  <c r="S13" i="23"/>
  <c r="AD168" i="52" s="1"/>
  <c r="S14" i="33"/>
  <c r="S8" i="23"/>
  <c r="AD153" i="52" s="1"/>
  <c r="S17" i="23"/>
  <c r="AD172" i="52" s="1"/>
  <c r="S16" i="23"/>
  <c r="AD171" i="52" s="1"/>
  <c r="T15" i="34"/>
  <c r="T14" i="34" s="1"/>
  <c r="S5" i="21"/>
  <c r="S5" i="46" s="1"/>
  <c r="S17" i="29"/>
  <c r="S14" i="29"/>
  <c r="S16" i="29"/>
  <c r="S15" i="29"/>
  <c r="S54" i="29"/>
  <c r="S52" i="29"/>
  <c r="S51" i="29"/>
  <c r="S53" i="29"/>
  <c r="S6" i="25"/>
  <c r="T24" i="29" l="1"/>
  <c r="S7" i="25"/>
  <c r="S8" i="25" s="1"/>
  <c r="T23" i="29"/>
  <c r="T25" i="29"/>
  <c r="T63" i="29"/>
  <c r="T60" i="29"/>
  <c r="T61" i="29"/>
  <c r="S13" i="29"/>
  <c r="S12" i="29" s="1"/>
  <c r="S27" i="25"/>
  <c r="S26" i="25" s="1"/>
  <c r="S7" i="46"/>
  <c r="S6" i="46"/>
  <c r="R5" i="48"/>
  <c r="F37" i="40" s="1"/>
  <c r="S18" i="25"/>
  <c r="S17" i="25" s="1"/>
  <c r="T26" i="29"/>
  <c r="T62" i="29"/>
  <c r="S50" i="29"/>
  <c r="S49" i="29" s="1"/>
  <c r="R14" i="51"/>
  <c r="R12" i="51"/>
  <c r="S77" i="29"/>
  <c r="S76" i="29" s="1"/>
  <c r="S14" i="21"/>
  <c r="S13" i="46" s="1"/>
  <c r="S9" i="46"/>
  <c r="S8" i="46"/>
  <c r="R10" i="49"/>
  <c r="R9" i="49" s="1"/>
  <c r="S40" i="29"/>
  <c r="S39" i="29" s="1"/>
  <c r="T7" i="21" l="1"/>
  <c r="T19" i="21"/>
  <c r="T8" i="21"/>
  <c r="T9" i="21"/>
  <c r="S11" i="48"/>
  <c r="U17" i="34"/>
  <c r="T15" i="21"/>
  <c r="T15" i="33"/>
  <c r="T18" i="33"/>
  <c r="T10" i="33"/>
  <c r="T17" i="33"/>
  <c r="T16" i="33"/>
  <c r="T19" i="33"/>
  <c r="T17" i="23" s="1"/>
  <c r="AE172" i="52" s="1"/>
  <c r="T9" i="33"/>
  <c r="T7" i="33"/>
  <c r="T6" i="33"/>
  <c r="T8" i="33"/>
  <c r="T6" i="21"/>
  <c r="T10" i="21"/>
  <c r="U16" i="34"/>
  <c r="T18" i="21"/>
  <c r="S17" i="46"/>
  <c r="S16" i="46"/>
  <c r="S14" i="46"/>
  <c r="S15" i="46"/>
  <c r="T59" i="29"/>
  <c r="T58" i="29" s="1"/>
  <c r="T22" i="29"/>
  <c r="T21" i="29" s="1"/>
  <c r="S6" i="48"/>
  <c r="S13" i="51"/>
  <c r="U18" i="34"/>
  <c r="T72" i="29"/>
  <c r="U19" i="34"/>
  <c r="T32" i="29"/>
  <c r="U7" i="34"/>
  <c r="T33" i="29"/>
  <c r="U8" i="34"/>
  <c r="T35" i="29"/>
  <c r="U10" i="34"/>
  <c r="T34" i="29"/>
  <c r="U9" i="34"/>
  <c r="T70" i="29"/>
  <c r="T69" i="29"/>
  <c r="T49" i="25"/>
  <c r="T71" i="29"/>
  <c r="T67" i="25"/>
  <c r="S5" i="48"/>
  <c r="T66" i="25"/>
  <c r="T47" i="25"/>
  <c r="T48" i="25"/>
  <c r="T68" i="25"/>
  <c r="T50" i="25"/>
  <c r="T65" i="25"/>
  <c r="T41" i="25"/>
  <c r="T56" i="25"/>
  <c r="T57" i="25"/>
  <c r="T40" i="25"/>
  <c r="T59" i="25"/>
  <c r="T58" i="25"/>
  <c r="T38" i="25"/>
  <c r="T39" i="25"/>
  <c r="T6" i="23" l="1"/>
  <c r="AE151" i="52" s="1"/>
  <c r="T55" i="25"/>
  <c r="T54" i="25" s="1"/>
  <c r="T11" i="25" s="1"/>
  <c r="T42" i="29"/>
  <c r="T20" i="25"/>
  <c r="T37" i="25"/>
  <c r="T36" i="25" s="1"/>
  <c r="T41" i="29"/>
  <c r="T19" i="25"/>
  <c r="T81" i="29"/>
  <c r="T31" i="25"/>
  <c r="T79" i="29"/>
  <c r="T29" i="25"/>
  <c r="T46" i="25"/>
  <c r="T45" i="25" s="1"/>
  <c r="U6" i="34"/>
  <c r="U5" i="34" s="1"/>
  <c r="U15" i="34"/>
  <c r="U14" i="34" s="1"/>
  <c r="S8" i="49"/>
  <c r="T7" i="23"/>
  <c r="AE152" i="52" s="1"/>
  <c r="T5" i="33"/>
  <c r="T5" i="23"/>
  <c r="AE150" i="52" s="1"/>
  <c r="T43" i="29"/>
  <c r="T21" i="25"/>
  <c r="T44" i="29"/>
  <c r="T22" i="25"/>
  <c r="T78" i="29"/>
  <c r="T28" i="25"/>
  <c r="T64" i="25"/>
  <c r="T63" i="25" s="1"/>
  <c r="T12" i="25" s="1"/>
  <c r="T13" i="25" s="1"/>
  <c r="T31" i="29"/>
  <c r="T30" i="29" s="1"/>
  <c r="T68" i="29"/>
  <c r="T67" i="29" s="1"/>
  <c r="T80" i="29"/>
  <c r="T30" i="25"/>
  <c r="R7" i="48"/>
  <c r="F39" i="40" s="1"/>
  <c r="T16" i="21"/>
  <c r="T5" i="21"/>
  <c r="T7" i="46" s="1"/>
  <c r="T8" i="23"/>
  <c r="AE153" i="52" s="1"/>
  <c r="T14" i="23"/>
  <c r="AE169" i="52" s="1"/>
  <c r="T15" i="23"/>
  <c r="AE170" i="52" s="1"/>
  <c r="T9" i="23"/>
  <c r="AE154" i="52" s="1"/>
  <c r="T16" i="23"/>
  <c r="AE171" i="52" s="1"/>
  <c r="T14" i="33"/>
  <c r="T13" i="23"/>
  <c r="AE168" i="52" s="1"/>
  <c r="T17" i="21"/>
  <c r="S13" i="48"/>
  <c r="S12" i="48" s="1"/>
  <c r="S7" i="48"/>
  <c r="T14" i="29"/>
  <c r="T53" i="29"/>
  <c r="T16" i="29"/>
  <c r="T17" i="29"/>
  <c r="T15" i="29"/>
  <c r="T52" i="29"/>
  <c r="T51" i="29"/>
  <c r="T54" i="29"/>
  <c r="T6" i="25"/>
  <c r="T50" i="29" l="1"/>
  <c r="T49" i="29" s="1"/>
  <c r="U25" i="29"/>
  <c r="U24" i="29"/>
  <c r="U26" i="29"/>
  <c r="T7" i="25"/>
  <c r="T8" i="25" s="1"/>
  <c r="U15" i="33"/>
  <c r="U61" i="29"/>
  <c r="T5" i="46"/>
  <c r="T9" i="46"/>
  <c r="T27" i="25"/>
  <c r="T26" i="25" s="1"/>
  <c r="T18" i="25"/>
  <c r="T17" i="25" s="1"/>
  <c r="T6" i="46"/>
  <c r="S10" i="49"/>
  <c r="S9" i="49" s="1"/>
  <c r="U23" i="29"/>
  <c r="U63" i="29"/>
  <c r="U60" i="29"/>
  <c r="T13" i="29"/>
  <c r="T12" i="29" s="1"/>
  <c r="U62" i="29"/>
  <c r="S14" i="51"/>
  <c r="S12" i="51"/>
  <c r="T77" i="29"/>
  <c r="T76" i="29" s="1"/>
  <c r="T40" i="29"/>
  <c r="T39" i="29" s="1"/>
  <c r="T8" i="46"/>
  <c r="T14" i="21"/>
  <c r="T15" i="46" s="1"/>
  <c r="T5" i="48"/>
  <c r="U9" i="21" l="1"/>
  <c r="U10" i="21"/>
  <c r="V17" i="34"/>
  <c r="T11" i="48"/>
  <c r="U8" i="21"/>
  <c r="U7" i="21"/>
  <c r="U16" i="21"/>
  <c r="U19" i="21"/>
  <c r="U18" i="21"/>
  <c r="T17" i="46"/>
  <c r="T16" i="46"/>
  <c r="T13" i="46"/>
  <c r="T14" i="46"/>
  <c r="U18" i="33"/>
  <c r="U16" i="33"/>
  <c r="U19" i="33"/>
  <c r="U7" i="33"/>
  <c r="U6" i="33"/>
  <c r="U10" i="33"/>
  <c r="U8" i="33"/>
  <c r="U9" i="33"/>
  <c r="U6" i="21"/>
  <c r="U15" i="21"/>
  <c r="U22" i="29"/>
  <c r="U21" i="29" s="1"/>
  <c r="U17" i="33"/>
  <c r="U15" i="23" s="1"/>
  <c r="AF170" i="52" s="1"/>
  <c r="T6" i="48"/>
  <c r="T13" i="51"/>
  <c r="U71" i="29"/>
  <c r="V18" i="34"/>
  <c r="U69" i="29"/>
  <c r="V16" i="34"/>
  <c r="U68" i="25"/>
  <c r="V19" i="34"/>
  <c r="U35" i="29"/>
  <c r="V10" i="34"/>
  <c r="U32" i="29"/>
  <c r="V7" i="34"/>
  <c r="U34" i="29"/>
  <c r="V9" i="34"/>
  <c r="U33" i="29"/>
  <c r="V8" i="34"/>
  <c r="U67" i="25"/>
  <c r="U49" i="25"/>
  <c r="U48" i="25"/>
  <c r="U70" i="29"/>
  <c r="U50" i="25"/>
  <c r="U72" i="29"/>
  <c r="U31" i="25"/>
  <c r="U28" i="25"/>
  <c r="U66" i="25"/>
  <c r="U47" i="25"/>
  <c r="U65" i="25"/>
  <c r="U59" i="25"/>
  <c r="U41" i="25"/>
  <c r="U39" i="25"/>
  <c r="U56" i="25"/>
  <c r="U58" i="25"/>
  <c r="U40" i="25"/>
  <c r="U38" i="25"/>
  <c r="U57" i="25"/>
  <c r="U14" i="33" l="1"/>
  <c r="U8" i="23"/>
  <c r="AF153" i="52" s="1"/>
  <c r="U43" i="29"/>
  <c r="U21" i="25"/>
  <c r="U44" i="29"/>
  <c r="U22" i="25"/>
  <c r="U37" i="25"/>
  <c r="U36" i="25" s="1"/>
  <c r="U55" i="25"/>
  <c r="U54" i="25" s="1"/>
  <c r="U11" i="25" s="1"/>
  <c r="U42" i="29"/>
  <c r="U20" i="25"/>
  <c r="U41" i="29"/>
  <c r="U19" i="25"/>
  <c r="U79" i="29"/>
  <c r="U29" i="25"/>
  <c r="U64" i="25"/>
  <c r="U63" i="25" s="1"/>
  <c r="U12" i="25" s="1"/>
  <c r="U13" i="25" s="1"/>
  <c r="U30" i="25"/>
  <c r="U31" i="29"/>
  <c r="U30" i="29" s="1"/>
  <c r="U68" i="29"/>
  <c r="U67" i="29" s="1"/>
  <c r="U13" i="23"/>
  <c r="AF168" i="52" s="1"/>
  <c r="U5" i="21"/>
  <c r="U8" i="46" s="1"/>
  <c r="U5" i="23"/>
  <c r="AF150" i="52" s="1"/>
  <c r="U5" i="33"/>
  <c r="U17" i="21"/>
  <c r="U14" i="21" s="1"/>
  <c r="U46" i="25"/>
  <c r="U45" i="25" s="1"/>
  <c r="V6" i="34"/>
  <c r="V5" i="34" s="1"/>
  <c r="V15" i="34"/>
  <c r="V14" i="34" s="1"/>
  <c r="T8" i="49"/>
  <c r="U7" i="23"/>
  <c r="AF152" i="52" s="1"/>
  <c r="U9" i="23"/>
  <c r="AF154" i="52" s="1"/>
  <c r="U6" i="23"/>
  <c r="AF151" i="52" s="1"/>
  <c r="U17" i="23"/>
  <c r="AF172" i="52" s="1"/>
  <c r="U14" i="23"/>
  <c r="AF169" i="52" s="1"/>
  <c r="U16" i="23"/>
  <c r="AF171" i="52" s="1"/>
  <c r="U59" i="29"/>
  <c r="U58" i="29" s="1"/>
  <c r="U6" i="46"/>
  <c r="U7" i="46"/>
  <c r="T13" i="48"/>
  <c r="T12" i="48" s="1"/>
  <c r="T7" i="48"/>
  <c r="U16" i="29"/>
  <c r="U14" i="29"/>
  <c r="U15" i="29"/>
  <c r="U17" i="29"/>
  <c r="U78" i="29"/>
  <c r="U52" i="29"/>
  <c r="U6" i="25"/>
  <c r="U13" i="46" l="1"/>
  <c r="U17" i="46"/>
  <c r="U14" i="46"/>
  <c r="U16" i="46"/>
  <c r="U9" i="46"/>
  <c r="V26" i="29"/>
  <c r="V24" i="29"/>
  <c r="V23" i="29"/>
  <c r="V25" i="29"/>
  <c r="V63" i="29"/>
  <c r="U7" i="25"/>
  <c r="U8" i="25" s="1"/>
  <c r="V61" i="29"/>
  <c r="U13" i="29"/>
  <c r="U12" i="29" s="1"/>
  <c r="T10" i="49"/>
  <c r="T9" i="49" s="1"/>
  <c r="U77" i="29"/>
  <c r="U15" i="46"/>
  <c r="U5" i="46"/>
  <c r="U18" i="25"/>
  <c r="U17" i="25" s="1"/>
  <c r="V62" i="29"/>
  <c r="V60" i="29"/>
  <c r="U54" i="29"/>
  <c r="U81" i="29"/>
  <c r="T14" i="51"/>
  <c r="T12" i="51"/>
  <c r="U50" i="29"/>
  <c r="U27" i="25"/>
  <c r="U26" i="25" s="1"/>
  <c r="U53" i="29"/>
  <c r="U80" i="29"/>
  <c r="U40" i="29"/>
  <c r="U39" i="29" s="1"/>
  <c r="U5" i="48"/>
  <c r="V7" i="21" l="1"/>
  <c r="V8" i="21"/>
  <c r="U11" i="48"/>
  <c r="V18" i="21"/>
  <c r="V10" i="21"/>
  <c r="V6" i="21"/>
  <c r="W19" i="34"/>
  <c r="V17" i="21"/>
  <c r="V16" i="33"/>
  <c r="V18" i="33"/>
  <c r="V6" i="33"/>
  <c r="U76" i="29"/>
  <c r="V17" i="33"/>
  <c r="V19" i="33"/>
  <c r="V15" i="33"/>
  <c r="V9" i="33"/>
  <c r="V7" i="33"/>
  <c r="V8" i="33"/>
  <c r="V10" i="33"/>
  <c r="V9" i="23" s="1"/>
  <c r="AG154" i="52" s="1"/>
  <c r="V9" i="21"/>
  <c r="W16" i="34"/>
  <c r="V22" i="29"/>
  <c r="V21" i="29" s="1"/>
  <c r="V59" i="29"/>
  <c r="V58" i="29" s="1"/>
  <c r="U6" i="48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48" i="25"/>
  <c r="V66" i="25"/>
  <c r="V68" i="25"/>
  <c r="V72" i="29"/>
  <c r="V67" i="25"/>
  <c r="V47" i="25"/>
  <c r="V69" i="29"/>
  <c r="V49" i="25"/>
  <c r="V50" i="25"/>
  <c r="V65" i="25"/>
  <c r="V57" i="25"/>
  <c r="V40" i="25"/>
  <c r="V56" i="25"/>
  <c r="V58" i="25"/>
  <c r="V41" i="25"/>
  <c r="V59" i="25"/>
  <c r="V38" i="25"/>
  <c r="V39" i="25"/>
  <c r="V17" i="23" l="1"/>
  <c r="AG172" i="52" s="1"/>
  <c r="V44" i="29"/>
  <c r="V22" i="25"/>
  <c r="V21" i="25"/>
  <c r="V78" i="29"/>
  <c r="V28" i="25"/>
  <c r="V46" i="25"/>
  <c r="V45" i="25" s="1"/>
  <c r="V80" i="29"/>
  <c r="V30" i="25"/>
  <c r="V68" i="29"/>
  <c r="V67" i="29" s="1"/>
  <c r="W6" i="34"/>
  <c r="W5" i="34" s="1"/>
  <c r="V15" i="21"/>
  <c r="V16" i="21"/>
  <c r="V7" i="23"/>
  <c r="AG152" i="52" s="1"/>
  <c r="V6" i="23"/>
  <c r="AG151" i="52" s="1"/>
  <c r="V8" i="23"/>
  <c r="AG153" i="52" s="1"/>
  <c r="V13" i="23"/>
  <c r="AG168" i="52" s="1"/>
  <c r="V14" i="33"/>
  <c r="V5" i="33"/>
  <c r="V5" i="23"/>
  <c r="AG150" i="52" s="1"/>
  <c r="U51" i="29"/>
  <c r="U49" i="29" s="1"/>
  <c r="V19" i="21"/>
  <c r="V5" i="21"/>
  <c r="V8" i="46" s="1"/>
  <c r="V42" i="29"/>
  <c r="V20" i="25"/>
  <c r="V41" i="29"/>
  <c r="V19" i="25"/>
  <c r="V55" i="25"/>
  <c r="V54" i="25" s="1"/>
  <c r="V11" i="25" s="1"/>
  <c r="V37" i="25"/>
  <c r="V36" i="25" s="1"/>
  <c r="V81" i="29"/>
  <c r="V31" i="25"/>
  <c r="V64" i="25"/>
  <c r="V63" i="25" s="1"/>
  <c r="V12" i="25" s="1"/>
  <c r="V13" i="25" s="1"/>
  <c r="V79" i="29"/>
  <c r="V29" i="25"/>
  <c r="V31" i="29"/>
  <c r="V30" i="29" s="1"/>
  <c r="U8" i="49"/>
  <c r="W15" i="34"/>
  <c r="W14" i="34" s="1"/>
  <c r="V15" i="23"/>
  <c r="AG170" i="52" s="1"/>
  <c r="V16" i="23"/>
  <c r="AG171" i="52" s="1"/>
  <c r="V14" i="23"/>
  <c r="AG169" i="52" s="1"/>
  <c r="V9" i="46"/>
  <c r="U13" i="48"/>
  <c r="U12" i="48" s="1"/>
  <c r="U7" i="48"/>
  <c r="V53" i="29"/>
  <c r="V14" i="29"/>
  <c r="V15" i="29"/>
  <c r="V52" i="29"/>
  <c r="V17" i="29"/>
  <c r="V54" i="29"/>
  <c r="V51" i="29"/>
  <c r="V6" i="25"/>
  <c r="V6" i="46" l="1"/>
  <c r="W23" i="29"/>
  <c r="V13" i="29"/>
  <c r="W62" i="29"/>
  <c r="W60" i="29"/>
  <c r="U10" i="49"/>
  <c r="U9" i="49" s="1"/>
  <c r="V77" i="29"/>
  <c r="V76" i="29" s="1"/>
  <c r="V7" i="46"/>
  <c r="V5" i="46"/>
  <c r="V18" i="25"/>
  <c r="V17" i="25" s="1"/>
  <c r="V50" i="29"/>
  <c r="V49" i="29" s="1"/>
  <c r="W24" i="29"/>
  <c r="W26" i="29"/>
  <c r="W25" i="29"/>
  <c r="V7" i="25"/>
  <c r="V8" i="25" s="1"/>
  <c r="W61" i="29"/>
  <c r="W63" i="29"/>
  <c r="U14" i="51"/>
  <c r="U12" i="51"/>
  <c r="V27" i="25"/>
  <c r="V26" i="25" s="1"/>
  <c r="V14" i="21"/>
  <c r="V14" i="46" s="1"/>
  <c r="V16" i="29"/>
  <c r="V43" i="29"/>
  <c r="V40" i="29"/>
  <c r="V5" i="48"/>
  <c r="V13" i="46" l="1"/>
  <c r="V39" i="29"/>
  <c r="W34" i="29"/>
  <c r="W33" i="29"/>
  <c r="W35" i="29"/>
  <c r="V11" i="48"/>
  <c r="W32" i="29"/>
  <c r="W70" i="29"/>
  <c r="W69" i="29"/>
  <c r="W71" i="29"/>
  <c r="V15" i="46"/>
  <c r="V16" i="46"/>
  <c r="W19" i="33"/>
  <c r="W17" i="33"/>
  <c r="W9" i="33"/>
  <c r="W10" i="33"/>
  <c r="W8" i="33"/>
  <c r="W16" i="33"/>
  <c r="W15" i="33"/>
  <c r="W18" i="33"/>
  <c r="V12" i="29"/>
  <c r="W7" i="33"/>
  <c r="W6" i="33"/>
  <c r="W72" i="29"/>
  <c r="V17" i="46"/>
  <c r="W59" i="29"/>
  <c r="W58" i="29" s="1"/>
  <c r="W22" i="29"/>
  <c r="W21" i="29" s="1"/>
  <c r="V6" i="48"/>
  <c r="V13" i="51"/>
  <c r="W49" i="25"/>
  <c r="W67" i="25"/>
  <c r="W47" i="25"/>
  <c r="W65" i="25"/>
  <c r="W50" i="25"/>
  <c r="W48" i="25"/>
  <c r="W68" i="25"/>
  <c r="W66" i="25"/>
  <c r="W59" i="25"/>
  <c r="W38" i="25"/>
  <c r="W56" i="25"/>
  <c r="W40" i="25"/>
  <c r="W57" i="25"/>
  <c r="W39" i="25"/>
  <c r="W41" i="25"/>
  <c r="W58" i="25"/>
  <c r="W6" i="23" l="1"/>
  <c r="W14" i="23"/>
  <c r="W16" i="23"/>
  <c r="W41" i="29"/>
  <c r="W19" i="25"/>
  <c r="W46" i="25"/>
  <c r="W45" i="25" s="1"/>
  <c r="W28" i="25"/>
  <c r="D6" i="40"/>
  <c r="Y133" i="52"/>
  <c r="AH151" i="52"/>
  <c r="Z247" i="52"/>
  <c r="E6" i="40"/>
  <c r="Z133" i="52"/>
  <c r="AH169" i="52"/>
  <c r="W7" i="23"/>
  <c r="W9" i="23"/>
  <c r="W8" i="23"/>
  <c r="W15" i="23"/>
  <c r="W17" i="23"/>
  <c r="W68" i="29"/>
  <c r="W67" i="29" s="1"/>
  <c r="W10" i="21"/>
  <c r="W8" i="21"/>
  <c r="W9" i="21"/>
  <c r="W6" i="21"/>
  <c r="W37" i="25"/>
  <c r="W36" i="25" s="1"/>
  <c r="W21" i="25"/>
  <c r="W22" i="25"/>
  <c r="W55" i="25"/>
  <c r="W54" i="25" s="1"/>
  <c r="W11" i="25" s="1"/>
  <c r="W20" i="25"/>
  <c r="W64" i="25"/>
  <c r="W63" i="25" s="1"/>
  <c r="W12" i="25" s="1"/>
  <c r="W13" i="25" s="1"/>
  <c r="W31" i="25"/>
  <c r="W29" i="25"/>
  <c r="W30" i="25"/>
  <c r="V8" i="49"/>
  <c r="W19" i="21"/>
  <c r="W5" i="23"/>
  <c r="W5" i="33"/>
  <c r="Y244" i="52"/>
  <c r="Y245" i="52"/>
  <c r="E8" i="40"/>
  <c r="Z135" i="52"/>
  <c r="AH171" i="52"/>
  <c r="W14" i="33"/>
  <c r="W13" i="23"/>
  <c r="Z244" i="52"/>
  <c r="Z245" i="52"/>
  <c r="Y246" i="52"/>
  <c r="Y248" i="52"/>
  <c r="Y247" i="52"/>
  <c r="Z246" i="52"/>
  <c r="Z248" i="52"/>
  <c r="W18" i="21"/>
  <c r="W16" i="21"/>
  <c r="W15" i="21"/>
  <c r="W17" i="21"/>
  <c r="W7" i="21"/>
  <c r="V13" i="48"/>
  <c r="V12" i="48" s="1"/>
  <c r="W31" i="29"/>
  <c r="W30" i="29" s="1"/>
  <c r="V7" i="48"/>
  <c r="W14" i="29"/>
  <c r="W6" i="25"/>
  <c r="Z230" i="52" l="1"/>
  <c r="Y230" i="52"/>
  <c r="W7" i="25"/>
  <c r="W8" i="25" s="1"/>
  <c r="V14" i="51"/>
  <c r="V12" i="51"/>
  <c r="W14" i="21"/>
  <c r="W14" i="46" s="1"/>
  <c r="W17" i="46"/>
  <c r="W18" i="25"/>
  <c r="W17" i="25" s="1"/>
  <c r="W5" i="21"/>
  <c r="W6" i="46" s="1"/>
  <c r="E7" i="40"/>
  <c r="Z134" i="52"/>
  <c r="AH170" i="52"/>
  <c r="AH154" i="52"/>
  <c r="D9" i="40"/>
  <c r="Y136" i="52"/>
  <c r="F6" i="40"/>
  <c r="W27" i="25"/>
  <c r="W26" i="25" s="1"/>
  <c r="Y227" i="52"/>
  <c r="Z228" i="52"/>
  <c r="Z226" i="52"/>
  <c r="W16" i="46"/>
  <c r="AH168" i="52"/>
  <c r="E5" i="40"/>
  <c r="Z132" i="52"/>
  <c r="D5" i="40"/>
  <c r="Y132" i="52"/>
  <c r="AH150" i="52"/>
  <c r="V10" i="49"/>
  <c r="V9" i="49" s="1"/>
  <c r="W53" i="29"/>
  <c r="W80" i="29"/>
  <c r="W52" i="29"/>
  <c r="W79" i="29"/>
  <c r="W54" i="29"/>
  <c r="W81" i="29"/>
  <c r="W15" i="29"/>
  <c r="W42" i="29"/>
  <c r="W17" i="29"/>
  <c r="W44" i="29"/>
  <c r="W16" i="29"/>
  <c r="W43" i="29"/>
  <c r="Y226" i="52"/>
  <c r="W8" i="46"/>
  <c r="W7" i="46"/>
  <c r="W9" i="46"/>
  <c r="AH172" i="52"/>
  <c r="E9" i="40"/>
  <c r="F9" i="40" s="1"/>
  <c r="Z136" i="52"/>
  <c r="D8" i="40"/>
  <c r="F8" i="40" s="1"/>
  <c r="Y135" i="52"/>
  <c r="AH153" i="52"/>
  <c r="AH152" i="52"/>
  <c r="D7" i="40"/>
  <c r="Y134" i="52"/>
  <c r="W51" i="29"/>
  <c r="W78" i="29"/>
  <c r="W77" i="29"/>
  <c r="B5" i="29"/>
  <c r="W76" i="29" l="1"/>
  <c r="W5" i="46"/>
  <c r="W11" i="48"/>
  <c r="N24" i="52"/>
  <c r="Y118" i="52"/>
  <c r="G25" i="40"/>
  <c r="D17" i="40"/>
  <c r="Y117" i="52"/>
  <c r="D16" i="40"/>
  <c r="G24" i="40"/>
  <c r="W40" i="29"/>
  <c r="W39" i="29" s="1"/>
  <c r="F5" i="40"/>
  <c r="Z117" i="52"/>
  <c r="E16" i="40"/>
  <c r="F16" i="40" s="1"/>
  <c r="G32" i="40"/>
  <c r="Y228" i="52"/>
  <c r="Y114" i="52"/>
  <c r="G21" i="40"/>
  <c r="D13" i="40"/>
  <c r="Z118" i="52"/>
  <c r="E17" i="40"/>
  <c r="G33" i="40"/>
  <c r="Z227" i="52"/>
  <c r="Z115" i="52"/>
  <c r="G30" i="40"/>
  <c r="E14" i="40"/>
  <c r="W50" i="29"/>
  <c r="W49" i="29" s="1"/>
  <c r="Y116" i="52"/>
  <c r="G23" i="40"/>
  <c r="D15" i="40"/>
  <c r="W13" i="29"/>
  <c r="W12" i="29" s="1"/>
  <c r="F7" i="40"/>
  <c r="Y229" i="52"/>
  <c r="Y115" i="52"/>
  <c r="G22" i="40"/>
  <c r="D14" i="40"/>
  <c r="Z229" i="52"/>
  <c r="W13" i="46"/>
  <c r="W15" i="46"/>
  <c r="W13" i="51"/>
  <c r="N59" i="52" l="1"/>
  <c r="W8" i="49"/>
  <c r="W6" i="48"/>
  <c r="G38" i="40" s="1"/>
  <c r="N6" i="52" s="1"/>
  <c r="N5" i="52" s="1"/>
  <c r="Z116" i="52"/>
  <c r="G31" i="40"/>
  <c r="E15" i="40"/>
  <c r="F15" i="40" s="1"/>
  <c r="F14" i="40"/>
  <c r="B6" i="29"/>
  <c r="C7" i="29" s="1"/>
  <c r="Z114" i="52"/>
  <c r="G29" i="40"/>
  <c r="E13" i="40"/>
  <c r="F13" i="40" s="1"/>
  <c r="W5" i="48"/>
  <c r="G37" i="40" s="1"/>
  <c r="F17" i="40"/>
  <c r="W13" i="48"/>
  <c r="W12" i="48" s="1"/>
  <c r="B5" i="51"/>
  <c r="W10" i="49" l="1"/>
  <c r="W9" i="49" s="1"/>
  <c r="B7" i="29"/>
  <c r="C43" i="40" s="1"/>
  <c r="B4" i="49" l="1"/>
  <c r="C44" i="40" s="1"/>
  <c r="W12" i="51"/>
  <c r="B6" i="51"/>
  <c r="N96" i="52" s="1"/>
  <c r="W7" i="48" l="1"/>
  <c r="G39" i="40" s="1"/>
  <c r="W14" i="51"/>
  <c r="N77" i="52" l="1"/>
  <c r="B7" i="51" l="1"/>
  <c r="N95" i="52" l="1"/>
  <c r="C45" i="40"/>
</calcChain>
</file>

<file path=xl/sharedStrings.xml><?xml version="1.0" encoding="utf-8"?>
<sst xmlns="http://schemas.openxmlformats.org/spreadsheetml/2006/main" count="346" uniqueCount="162">
  <si>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</si>
  <si>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</si>
  <si>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</si>
  <si>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</si>
  <si>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</si>
  <si>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</si>
  <si>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</si>
  <si>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</si>
  <si>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</si>
  <si>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</si>
  <si>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</si>
  <si>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</si>
  <si>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</si>
  <si>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</si>
  <si>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</si>
  <si>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</si>
  <si>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Electric Technology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</si>
  <si>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</si>
  <si>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</si>
  <si>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</si>
  <si>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</si>
  <si>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</si>
  <si>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</si>
  <si>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</si>
  <si>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</si>
  <si>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Input</t>
  </si>
  <si>
    <t>Description</t>
  </si>
  <si>
    <t>Variance factor - BAU forecast</t>
  </si>
  <si>
    <t>BAU Case</t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</si>
  <si>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</si>
  <si>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</si>
  <si>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</si>
  <si>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</si>
  <si>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</si>
  <si>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</si>
  <si>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</si>
  <si>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</si>
  <si>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</si>
  <si>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</si>
  <si>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</si>
  <si>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</si>
  <si>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</si>
  <si>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</si>
  <si>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</si>
  <si>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</si>
  <si>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</si>
  <si>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</si>
  <si>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</si>
  <si>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Units of Dollars</t>
  </si>
  <si>
    <t>User Input - Assumptions</t>
  </si>
  <si>
    <t>Source:  M. Jourabchi email of September 15, 2014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</si>
  <si>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</si>
  <si>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</si>
  <si>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</si>
  <si>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</si>
  <si>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</si>
  <si>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</si>
  <si>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</si>
  <si>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</si>
  <si>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</si>
  <si>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</si>
  <si>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</si>
  <si>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</si>
  <si>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</si>
  <si>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Green:  Linked exogenous input</t>
  </si>
  <si>
    <t>Blue:  User-specified exogenous input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</si>
  <si>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</si>
  <si>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</si>
  <si>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</si>
  <si>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</si>
  <si>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</si>
  <si>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</si>
  <si>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</si>
  <si>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</si>
  <si>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</si>
  <si>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</si>
  <si>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</si>
  <si>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</si>
  <si>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</si>
  <si>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</si>
  <si>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</si>
  <si>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</si>
  <si>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</si>
  <si>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</si>
  <si>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</si>
  <si>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</si>
  <si>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</si>
  <si>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</si>
  <si>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</si>
  <si>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</si>
  <si>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</si>
  <si>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</si>
  <si>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</si>
  <si>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</si>
  <si>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</si>
  <si>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</si>
  <si>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</si>
  <si>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</si>
  <si>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</si>
  <si>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</si>
  <si>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</si>
  <si>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</si>
  <si>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</si>
  <si>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</si>
  <si>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</si>
  <si>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</si>
  <si>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</si>
  <si>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</si>
  <si>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</si>
  <si>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</si>
  <si>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</si>
  <si>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</si>
  <si>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</si>
  <si>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</si>
  <si>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</si>
  <si>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</si>
  <si>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</si>
  <si>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Reduction in Natural Gas Usage by Utility - Least Cost vs BAU Case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</si>
  <si>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</si>
  <si>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</si>
  <si>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</si>
  <si>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</si>
  <si>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</si>
  <si>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Consumer Cost Reduction</t>
  </si>
  <si>
    <t>Utility Cost Reduction</t>
  </si>
  <si>
    <t>Total Resource Cost Reduction</t>
  </si>
  <si>
    <t>Cost Reduction of Least Cost vs BAU Case</t>
  </si>
  <si>
    <t>Reduction in Consumer Electricity Usage (MWh/Yr)</t>
  </si>
  <si>
    <t>Reduction in Utility Natural Gas Usage (tBtu/Yr)</t>
  </si>
  <si>
    <t>Reduction in Natural Gas Usage by Utility (tBtu)</t>
  </si>
  <si>
    <t>Northwest</t>
  </si>
  <si>
    <t>Blue-Green: Linked user-specified input</t>
  </si>
  <si>
    <t>n/a</t>
  </si>
  <si>
    <t>Observed Gas Heat Rate (Btu/kWh)</t>
  </si>
  <si>
    <t>Approximate Wholesale Price of Gas (2012$/mmBtu)</t>
  </si>
  <si>
    <t>All Tank Sizes</t>
  </si>
  <si>
    <t>Idaho Consumer</t>
  </si>
  <si>
    <t>Montana Consumer</t>
  </si>
  <si>
    <t>Oregon Consumer</t>
  </si>
  <si>
    <t>Washington Consumer</t>
  </si>
  <si>
    <t>Idaho</t>
  </si>
  <si>
    <t>Montana</t>
  </si>
  <si>
    <t>Oregon</t>
  </si>
  <si>
    <t>Washington</t>
  </si>
  <si>
    <t>NW Utility</t>
  </si>
  <si>
    <t>Total Resource Cost</t>
  </si>
  <si>
    <t>Change in Net Present Value of Total Costs by State (2012M$) - Single Family, Gas FAF, All Tank Sizes, Electric Resistance is starting water heater</t>
  </si>
  <si>
    <t>BAU 2020</t>
  </si>
  <si>
    <t>LC 2020</t>
  </si>
  <si>
    <t>BAU 2025</t>
  </si>
  <si>
    <t>BAU 2030</t>
  </si>
  <si>
    <t>LC 2030</t>
  </si>
  <si>
    <t>LC 2035</t>
  </si>
  <si>
    <t>BAU 2035</t>
  </si>
  <si>
    <t>LC 2025</t>
  </si>
  <si>
    <t>Marginal Market Share - Single Family, Gas FAF, All Tank Sizes, Electric Resistance is starting water heater</t>
  </si>
  <si>
    <t>NW Utility and Consumer</t>
  </si>
  <si>
    <t>Consumer</t>
  </si>
  <si>
    <t>Average Market Share - Single Family, Gas FAF, &gt;55 Electric Resistance is starting water heater</t>
  </si>
  <si>
    <t>Marginal Market Share - Single Family, Gas FAF, &gt;55 Electric Resistance is starting water heater</t>
  </si>
  <si>
    <t>Marginal Market Share - Single Family, Gas FAF, &lt;55, Electric Resistance is starting water heater</t>
  </si>
  <si>
    <t>Average Market Share - Single Family, Gas FAF, &lt;55, Electric Resistance is starting water 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</si>
</sst>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2"/>
      <color rgb="FF00645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18" borderId="0" applyNumberFormat="0" applyAlignment="0">
      <alignment horizontal="right"/>
    </xf>
    <xf numFmtId="0" fontId="11" fillId="19" borderId="0" applyNumberFormat="0" applyAlignment="0"/>
    <xf numFmtId="169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0" borderId="0">
      <alignment horizontal="center" wrapText="1"/>
    </xf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readingOrder="1"/>
    </xf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2" fillId="21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21" borderId="0"/>
    <xf numFmtId="0" fontId="12" fillId="21" borderId="0"/>
    <xf numFmtId="0" fontId="25" fillId="0" borderId="0" applyNumberFormat="0" applyFont="0" applyFill="0" applyBorder="0" applyAlignment="0" applyProtection="0"/>
    <xf numFmtId="0" fontId="24" fillId="0" borderId="0"/>
    <xf numFmtId="0" fontId="11" fillId="0" borderId="0">
      <alignment readingOrder="1"/>
    </xf>
    <xf numFmtId="0" fontId="12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4" borderId="7" applyNumberFormat="0" applyFont="0" applyAlignment="0" applyProtection="0"/>
    <xf numFmtId="0" fontId="12" fillId="4" borderId="7" applyNumberFormat="0" applyFont="0" applyAlignment="0" applyProtection="0"/>
    <xf numFmtId="0" fontId="26" fillId="16" borderId="8" applyNumberFormat="0" applyAlignment="0" applyProtection="0"/>
    <xf numFmtId="0" fontId="26" fillId="16" borderId="8" applyNumberFormat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0"/>
    <xf numFmtId="0" fontId="11" fillId="0" borderId="0"/>
    <xf numFmtId="0" fontId="30" fillId="0" borderId="0"/>
    <xf numFmtId="43" fontId="30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31" fillId="0" borderId="0" xfId="0" applyFont="1"/>
    <xf numFmtId="0" fontId="2" fillId="0" borderId="0" xfId="0" applyFont="1" applyAlignment="1">
      <alignment wrapText="1"/>
    </xf>
    <xf numFmtId="0" fontId="2" fillId="0" borderId="0" xfId="165" applyFont="1"/>
    <xf numFmtId="0" fontId="31" fillId="0" borderId="0" xfId="0" applyFont="1" applyFill="1" applyBorder="1" applyAlignment="1">
      <alignment horizontal="center" wrapText="1"/>
    </xf>
    <xf numFmtId="2" fontId="2" fillId="0" borderId="0" xfId="0" applyNumberFormat="1" applyFont="1" applyAlignment="1">
      <alignment wrapText="1"/>
    </xf>
    <xf numFmtId="0" fontId="31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6" fontId="2" fillId="0" borderId="0" xfId="2" applyNumberFormat="1" applyFont="1"/>
    <xf numFmtId="3" fontId="2" fillId="0" borderId="0" xfId="0" applyNumberFormat="1" applyFont="1"/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1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5" fillId="0" borderId="0" xfId="0" applyNumberFormat="1" applyFont="1" applyBorder="1"/>
    <xf numFmtId="0" fontId="35" fillId="0" borderId="13" xfId="0" applyFont="1" applyBorder="1" applyAlignment="1">
      <alignment horizontal="left" wrapText="1"/>
    </xf>
    <xf numFmtId="0" fontId="35" fillId="0" borderId="13" xfId="0" applyFont="1" applyBorder="1" applyAlignment="1">
      <alignment wrapText="1"/>
    </xf>
    <xf numFmtId="3" fontId="35" fillId="0" borderId="13" xfId="0" applyNumberFormat="1" applyFont="1" applyBorder="1"/>
    <xf numFmtId="0" fontId="5" fillId="0" borderId="0" xfId="0" applyFont="1" applyBorder="1" applyAlignment="1">
      <alignment horizontal="left" indent="2"/>
    </xf>
    <xf numFmtId="0" fontId="36" fillId="0" borderId="0" xfId="0" applyFont="1" applyAlignment="1">
      <alignment horizontal="left" indent="2"/>
    </xf>
    <xf numFmtId="0" fontId="5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38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0" fontId="39" fillId="0" borderId="0" xfId="0" applyFont="1" applyFill="1" applyBorder="1"/>
    <xf numFmtId="1" fontId="5" fillId="0" borderId="0" xfId="0" applyNumberFormat="1" applyFont="1" applyFill="1" applyBorder="1"/>
    <xf numFmtId="0" fontId="31" fillId="0" borderId="0" xfId="165" applyFont="1"/>
    <xf numFmtId="0" fontId="31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1" fillId="22" borderId="11" xfId="0" applyFont="1" applyFill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36" fillId="0" borderId="0" xfId="165" applyFont="1"/>
    <xf numFmtId="0" fontId="32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3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166" fontId="4" fillId="0" borderId="21" xfId="0" applyNumberFormat="1" applyFont="1" applyBorder="1"/>
    <xf numFmtId="0" fontId="4" fillId="0" borderId="11" xfId="165" applyFont="1" applyBorder="1"/>
    <xf numFmtId="0" fontId="31" fillId="0" borderId="0" xfId="0" applyFont="1" applyAlignment="1">
      <alignment horizontal="left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5" fillId="0" borderId="12" xfId="0" applyNumberFormat="1" applyFont="1" applyFill="1" applyBorder="1"/>
    <xf numFmtId="0" fontId="31" fillId="22" borderId="18" xfId="0" applyFont="1" applyFill="1" applyBorder="1"/>
    <xf numFmtId="164" fontId="4" fillId="0" borderId="0" xfId="1" applyNumberFormat="1" applyFont="1" applyFill="1" applyBorder="1"/>
    <xf numFmtId="0" fontId="4" fillId="0" borderId="0" xfId="0" applyFont="1" applyAlignment="1">
      <alignment horizontal="center"/>
    </xf>
    <xf numFmtId="164" fontId="4" fillId="0" borderId="12" xfId="1" applyNumberFormat="1" applyFont="1" applyFill="1" applyBorder="1"/>
    <xf numFmtId="0" fontId="4" fillId="0" borderId="12" xfId="0" applyFont="1" applyBorder="1" applyAlignment="1">
      <alignment horizontal="center"/>
    </xf>
    <xf numFmtId="3" fontId="4" fillId="0" borderId="0" xfId="0" applyNumberFormat="1" applyFont="1" applyFill="1" applyBorder="1"/>
    <xf numFmtId="168" fontId="4" fillId="0" borderId="0" xfId="0" applyNumberFormat="1" applyFont="1" applyFill="1" applyBorder="1"/>
    <xf numFmtId="165" fontId="4" fillId="0" borderId="0" xfId="1" applyNumberFormat="1" applyFont="1" applyFill="1" applyBorder="1"/>
    <xf numFmtId="0" fontId="4" fillId="0" borderId="0" xfId="0" applyFont="1" applyFill="1" applyBorder="1"/>
    <xf numFmtId="3" fontId="4" fillId="0" borderId="12" xfId="0" applyNumberFormat="1" applyFont="1" applyFill="1" applyBorder="1"/>
    <xf numFmtId="168" fontId="4" fillId="0" borderId="12" xfId="0" applyNumberFormat="1" applyFont="1" applyFill="1" applyBorder="1"/>
    <xf numFmtId="165" fontId="4" fillId="0" borderId="12" xfId="1" applyNumberFormat="1" applyFont="1" applyFill="1" applyBorder="1"/>
    <xf numFmtId="0" fontId="4" fillId="0" borderId="12" xfId="0" applyFont="1" applyFill="1" applyBorder="1"/>
    <xf numFmtId="166" fontId="4" fillId="0" borderId="21" xfId="2" applyNumberFormat="1" applyFont="1" applyBorder="1"/>
    <xf numFmtId="166" fontId="4" fillId="0" borderId="22" xfId="2" applyNumberFormat="1" applyFont="1" applyBorder="1"/>
    <xf numFmtId="0" fontId="41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173" fontId="35" fillId="0" borderId="13" xfId="0" applyNumberFormat="1" applyFont="1" applyBorder="1"/>
    <xf numFmtId="0" fontId="4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1" fillId="22" borderId="19" xfId="0" applyFont="1" applyFill="1" applyBorder="1" applyAlignment="1">
      <alignment horizontal="center" wrapText="1"/>
    </xf>
    <xf numFmtId="0" fontId="5" fillId="22" borderId="10" xfId="165" applyFont="1" applyFill="1" applyBorder="1" applyAlignment="1">
      <alignment wrapText="1"/>
    </xf>
    <xf numFmtId="0" fontId="5" fillId="22" borderId="11" xfId="165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1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5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0" fontId="2" fillId="0" borderId="0" xfId="0" quotePrefix="1" applyFont="1"/>
    <xf numFmtId="0" fontId="40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3" fontId="43" fillId="0" borderId="21" xfId="0" applyNumberFormat="1" applyFont="1" applyFill="1" applyBorder="1"/>
    <xf numFmtId="0" fontId="43" fillId="0" borderId="0" xfId="0" applyFont="1"/>
    <xf numFmtId="166" fontId="5" fillId="0" borderId="0" xfId="2" applyNumberFormat="1" applyFont="1"/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168" fontId="2" fillId="0" borderId="19" xfId="0" applyNumberFormat="1" applyFont="1" applyBorder="1"/>
    <xf numFmtId="2" fontId="41" fillId="0" borderId="0" xfId="0" applyNumberFormat="1" applyFont="1"/>
    <xf numFmtId="1" fontId="4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left" vertical="center" wrapText="1"/>
    </xf>
    <xf numFmtId="0" fontId="31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B66D31"/>
      <color rgb="FF006699"/>
      <color rgb="FFCC6600"/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76145405812887"/>
          <c:y val="3.296678793314415E-2"/>
          <c:w val="0.54370985763674362"/>
          <c:h val="0.90972682883913258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0.48484834940783866</c:v>
                </c:pt>
                <c:pt idx="1">
                  <c:v>0.17282692376393524</c:v>
                </c:pt>
                <c:pt idx="2">
                  <c:v>0.13784019084996066</c:v>
                </c:pt>
                <c:pt idx="3">
                  <c:v>4.8794866397337468E-2</c:v>
                </c:pt>
                <c:pt idx="4">
                  <c:v>0.15568966958092789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'Additional Charts for PPT'!$M$44</c:f>
              <c:strCache>
                <c:ptCount val="1"/>
                <c:pt idx="0">
                  <c:v>Idaho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'Additional Charts for PPT'!$N$43:$AI$43</c:f>
              <c:numCache>
                <c:formatCode>General</c:formatCode>
                <c:ptCount val="2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</c:numCache>
            </c:numRef>
          </c:cat>
          <c:val>
            <c:numRef>
              <c:f>'Additional Charts for PPT'!$N$44:$AI$44</c:f>
              <c:numCache>
                <c:formatCode>0</c:formatCode>
                <c:ptCount val="22"/>
                <c:pt idx="0">
                  <c:v>0</c:v>
                </c:pt>
                <c:pt idx="1">
                  <c:v>17.255929494118462</c:v>
                </c:pt>
                <c:pt idx="2">
                  <c:v>33.26057314625389</c:v>
                </c:pt>
                <c:pt idx="3">
                  <c:v>48.101142598196489</c:v>
                </c:pt>
                <c:pt idx="4">
                  <c:v>61.857111636019454</c:v>
                </c:pt>
                <c:pt idx="5">
                  <c:v>74.600138392400069</c:v>
                </c:pt>
                <c:pt idx="6">
                  <c:v>86.393884396438636</c:v>
                </c:pt>
                <c:pt idx="7">
                  <c:v>97.293788573317045</c:v>
                </c:pt>
                <c:pt idx="8">
                  <c:v>107.34688293144184</c:v>
                </c:pt>
                <c:pt idx="9">
                  <c:v>116.59176133057889</c:v>
                </c:pt>
                <c:pt idx="10">
                  <c:v>125.05882576928362</c:v>
                </c:pt>
                <c:pt idx="11">
                  <c:v>132.77092736231091</c:v>
                </c:pt>
                <c:pt idx="12">
                  <c:v>139.74448418127434</c:v>
                </c:pt>
                <c:pt idx="13">
                  <c:v>145.99109301043168</c:v>
                </c:pt>
                <c:pt idx="14">
                  <c:v>151.51956341756463</c:v>
                </c:pt>
                <c:pt idx="15">
                  <c:v>156.33820774762907</c:v>
                </c:pt>
                <c:pt idx="16">
                  <c:v>160.45714502580302</c:v>
                </c:pt>
                <c:pt idx="17">
                  <c:v>163.89034535648403</c:v>
                </c:pt>
                <c:pt idx="18">
                  <c:v>166.65716839194923</c:v>
                </c:pt>
                <c:pt idx="19">
                  <c:v>168.7832306198311</c:v>
                </c:pt>
                <c:pt idx="20">
                  <c:v>170.30054948977545</c:v>
                </c:pt>
                <c:pt idx="21">
                  <c:v>171.2470265456648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'Additional Charts for PPT'!$M$45</c:f>
              <c:strCache>
                <c:ptCount val="1"/>
                <c:pt idx="0">
                  <c:v>Montana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'Additional Charts for PPT'!$N$43:$AI$43</c:f>
              <c:numCache>
                <c:formatCode>General</c:formatCode>
                <c:ptCount val="2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</c:numCache>
            </c:numRef>
          </c:cat>
          <c:val>
            <c:numRef>
              <c:f>'Additional Charts for PPT'!$N$45:$AI$45</c:f>
              <c:numCache>
                <c:formatCode>0</c:formatCode>
                <c:ptCount val="22"/>
                <c:pt idx="0">
                  <c:v>0</c:v>
                </c:pt>
                <c:pt idx="1">
                  <c:v>14.934233888812708</c:v>
                </c:pt>
                <c:pt idx="2">
                  <c:v>28.777859415393273</c:v>
                </c:pt>
                <c:pt idx="3">
                  <c:v>41.606727979948879</c:v>
                </c:pt>
                <c:pt idx="4">
                  <c:v>53.48980894931816</c:v>
                </c:pt>
                <c:pt idx="5">
                  <c:v>64.48907188974087</c:v>
                </c:pt>
                <c:pt idx="6">
                  <c:v>74.659275374833626</c:v>
                </c:pt>
                <c:pt idx="7">
                  <c:v>84.047721411520797</c:v>
                </c:pt>
                <c:pt idx="8">
                  <c:v>92.694063650196782</c:v>
                </c:pt>
                <c:pt idx="9">
                  <c:v>100.63028249120633</c:v>
                </c:pt>
                <c:pt idx="10">
                  <c:v>107.88095263346825</c:v>
                </c:pt>
                <c:pt idx="11">
                  <c:v>114.46391889287577</c:v>
                </c:pt>
                <c:pt idx="12">
                  <c:v>120.39145614045921</c:v>
                </c:pt>
                <c:pt idx="13">
                  <c:v>125.67191692472335</c:v>
                </c:pt>
                <c:pt idx="14">
                  <c:v>130.31177441063352</c:v>
                </c:pt>
                <c:pt idx="15">
                  <c:v>134.31786975278763</c:v>
                </c:pt>
                <c:pt idx="16">
                  <c:v>137.69960107119948</c:v>
                </c:pt>
                <c:pt idx="17">
                  <c:v>140.47077246962542</c:v>
                </c:pt>
                <c:pt idx="18">
                  <c:v>142.65086768795834</c:v>
                </c:pt>
                <c:pt idx="19">
                  <c:v>144.26561350117595</c:v>
                </c:pt>
                <c:pt idx="20">
                  <c:v>145.3468234891275</c:v>
                </c:pt>
                <c:pt idx="21">
                  <c:v>145.93162753715538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'Additional Charts for PPT'!$M$46</c:f>
              <c:strCache>
                <c:ptCount val="1"/>
                <c:pt idx="0">
                  <c:v>Oregon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'Additional Charts for PPT'!$N$43:$AI$43</c:f>
              <c:numCache>
                <c:formatCode>General</c:formatCode>
                <c:ptCount val="2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</c:numCache>
            </c:numRef>
          </c:cat>
          <c:val>
            <c:numRef>
              <c:f>'Additional Charts for PPT'!$N$46:$AI$46</c:f>
              <c:numCache>
                <c:formatCode>0</c:formatCode>
                <c:ptCount val="22"/>
                <c:pt idx="0">
                  <c:v>0</c:v>
                </c:pt>
                <c:pt idx="1">
                  <c:v>21.1092492224209</c:v>
                </c:pt>
                <c:pt idx="2">
                  <c:v>40.69790118911957</c:v>
                </c:pt>
                <c:pt idx="3">
                  <c:v>58.871332507802293</c:v>
                </c:pt>
                <c:pt idx="4">
                  <c:v>75.725214950816124</c:v>
                </c:pt>
                <c:pt idx="5">
                  <c:v>91.345303163849863</c:v>
                </c:pt>
                <c:pt idx="6">
                  <c:v>105.80708614737522</c:v>
                </c:pt>
                <c:pt idx="7">
                  <c:v>119.17538984220965</c:v>
                </c:pt>
                <c:pt idx="8">
                  <c:v>131.50406109749622</c:v>
                </c:pt>
                <c:pt idx="9">
                  <c:v>142.83589988161512</c:v>
                </c:pt>
                <c:pt idx="10">
                  <c:v>153.20302457261485</c:v>
                </c:pt>
                <c:pt idx="11">
                  <c:v>162.62784052098141</c:v>
                </c:pt>
                <c:pt idx="12">
                  <c:v>171.12472318914195</c:v>
                </c:pt>
                <c:pt idx="13">
                  <c:v>178.70242132827076</c:v>
                </c:pt>
                <c:pt idx="14">
                  <c:v>185.36704565790868</c:v>
                </c:pt>
                <c:pt idx="15">
                  <c:v>191.1253649618379</c:v>
                </c:pt>
                <c:pt idx="16">
                  <c:v>195.98802646825908</c:v>
                </c:pt>
                <c:pt idx="17">
                  <c:v>199.97228920642632</c:v>
                </c:pt>
                <c:pt idx="18">
                  <c:v>203.10392458537186</c:v>
                </c:pt>
                <c:pt idx="19">
                  <c:v>205.41808288516734</c:v>
                </c:pt>
                <c:pt idx="20">
                  <c:v>206.95910579485204</c:v>
                </c:pt>
                <c:pt idx="21">
                  <c:v>207.77943228039692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'Additional Charts for PPT'!$M$47</c:f>
              <c:strCache>
                <c:ptCount val="1"/>
                <c:pt idx="0">
                  <c:v>Washington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ymbol val="none"/>
          </c:marker>
          <c:cat>
            <c:numRef>
              <c:f>'Additional Charts for PPT'!$N$43:$AI$43</c:f>
              <c:numCache>
                <c:formatCode>General</c:formatCode>
                <c:ptCount val="2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  <c:pt idx="20">
                  <c:v>2034</c:v>
                </c:pt>
                <c:pt idx="21">
                  <c:v>2035</c:v>
                </c:pt>
              </c:numCache>
            </c:numRef>
          </c:cat>
          <c:val>
            <c:numRef>
              <c:f>'Additional Charts for PPT'!$N$47:$AI$47</c:f>
              <c:numCache>
                <c:formatCode>0</c:formatCode>
                <c:ptCount val="22"/>
                <c:pt idx="0">
                  <c:v>0</c:v>
                </c:pt>
                <c:pt idx="1">
                  <c:v>78.844311088449018</c:v>
                </c:pt>
                <c:pt idx="2">
                  <c:v>152.03653412867715</c:v>
                </c:pt>
                <c:pt idx="3">
                  <c:v>219.97012304033913</c:v>
                </c:pt>
                <c:pt idx="4">
                  <c:v>283.00364979081604</c:v>
                </c:pt>
                <c:pt idx="5">
                  <c:v>341.46047329566818</c:v>
                </c:pt>
                <c:pt idx="6">
                  <c:v>395.62794861446855</c:v>
                </c:pt>
                <c:pt idx="7">
                  <c:v>445.75643636754364</c:v>
                </c:pt>
                <c:pt idx="8">
                  <c:v>492.0584981827709</c:v>
                </c:pt>
                <c:pt idx="9">
                  <c:v>534.70877109232106</c:v>
                </c:pt>
                <c:pt idx="10">
                  <c:v>573.84506883534323</c:v>
                </c:pt>
                <c:pt idx="11">
                  <c:v>609.57122370674961</c:v>
                </c:pt>
                <c:pt idx="12">
                  <c:v>641.96202786957781</c:v>
                </c:pt>
                <c:pt idx="13">
                  <c:v>623.77772515681102</c:v>
                </c:pt>
                <c:pt idx="14">
                  <c:v>605.72890669447656</c:v>
                </c:pt>
                <c:pt idx="15">
                  <c:v>587.61138665041949</c:v>
                </c:pt>
                <c:pt idx="16">
                  <c:v>569.24561631379083</c:v>
                </c:pt>
                <c:pt idx="17">
                  <c:v>550.48458475997268</c:v>
                </c:pt>
                <c:pt idx="18">
                  <c:v>531.21963861209929</c:v>
                </c:pt>
                <c:pt idx="19">
                  <c:v>511.38347762847803</c:v>
                </c:pt>
                <c:pt idx="20">
                  <c:v>490.9500660191282</c:v>
                </c:pt>
                <c:pt idx="21">
                  <c:v>469.93169259814687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09216"/>
        <c:axId val="134010752"/>
      </c:lineChart>
      <c:catAx>
        <c:axId val="1340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010752"/>
        <c:crosses val="autoZero"/>
        <c:auto val="1"/>
        <c:lblAlgn val="ctr"/>
        <c:lblOffset val="100"/>
        <c:noMultiLvlLbl val="0"/>
      </c:catAx>
      <c:valAx>
        <c:axId val="1340107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400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Charts for PPT'!$M$95</c:f>
              <c:strCache>
                <c:ptCount val="1"/>
                <c:pt idx="0">
                  <c:v>Total Resource Cost</c:v>
                </c:pt>
              </c:strCache>
            </c:strRef>
          </c:tx>
          <c:invertIfNegative val="0"/>
          <c:val>
            <c:numRef>
              <c:f>'Additional Charts for PPT'!$N$95</c:f>
              <c:numCache>
                <c:formatCode>0</c:formatCode>
                <c:ptCount val="1"/>
                <c:pt idx="0">
                  <c:v>745.12443663365889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PPT'!$M$96</c:f>
              <c:strCache>
                <c:ptCount val="1"/>
                <c:pt idx="0">
                  <c:v>NW Utility</c:v>
                </c:pt>
              </c:strCache>
            </c:strRef>
          </c:tx>
          <c:invertIfNegative val="0"/>
          <c:val>
            <c:numRef>
              <c:f>'Additional Charts for PPT'!$N$96</c:f>
              <c:numCache>
                <c:formatCode>0</c:formatCode>
                <c:ptCount val="1"/>
                <c:pt idx="0">
                  <c:v>362.49979636431675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PPT'!$M$97</c:f>
              <c:strCache>
                <c:ptCount val="1"/>
                <c:pt idx="0">
                  <c:v>Idaho Consumer</c:v>
                </c:pt>
              </c:strCache>
            </c:strRef>
          </c:tx>
          <c:invertIfNegative val="0"/>
          <c:val>
            <c:numRef>
              <c:f>'Additional Charts for PPT'!$N$97</c:f>
              <c:numCache>
                <c:formatCode>0</c:formatCode>
                <c:ptCount val="1"/>
                <c:pt idx="0">
                  <c:v>74.419190699302675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PPT'!$M$98</c:f>
              <c:strCache>
                <c:ptCount val="1"/>
                <c:pt idx="0">
                  <c:v>Montana Consumer</c:v>
                </c:pt>
              </c:strCache>
            </c:strRef>
          </c:tx>
          <c:invertIfNegative val="0"/>
          <c:val>
            <c:numRef>
              <c:f>'Additional Charts for PPT'!$N$98</c:f>
              <c:numCache>
                <c:formatCode>0</c:formatCode>
                <c:ptCount val="1"/>
                <c:pt idx="0">
                  <c:v>86.003815001291571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PPT'!$M$99</c:f>
              <c:strCache>
                <c:ptCount val="1"/>
                <c:pt idx="0">
                  <c:v>Oregon Consumer</c:v>
                </c:pt>
              </c:strCache>
            </c:strRef>
          </c:tx>
          <c:invertIfNegative val="0"/>
          <c:val>
            <c:numRef>
              <c:f>'Additional Charts for PPT'!$N$99</c:f>
              <c:numCache>
                <c:formatCode>0</c:formatCode>
                <c:ptCount val="1"/>
                <c:pt idx="0">
                  <c:v>93.465114017290432</c:v>
                </c:pt>
              </c:numCache>
            </c:numRef>
          </c:val>
        </c:ser>
        <c:ser>
          <c:idx val="5"/>
          <c:order val="5"/>
          <c:tx>
            <c:strRef>
              <c:f>'Additional Charts for PPT'!$M$100</c:f>
              <c:strCache>
                <c:ptCount val="1"/>
                <c:pt idx="0">
                  <c:v>Washington Consumer</c:v>
                </c:pt>
              </c:strCache>
            </c:strRef>
          </c:tx>
          <c:invertIfNegative val="0"/>
          <c:val>
            <c:numRef>
              <c:f>'Additional Charts for PPT'!$N$100</c:f>
              <c:numCache>
                <c:formatCode>0</c:formatCode>
                <c:ptCount val="1"/>
                <c:pt idx="0">
                  <c:v>128.73652055145675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34063232"/>
        <c:axId val="134064768"/>
      </c:barChart>
      <c:catAx>
        <c:axId val="13406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4064768"/>
        <c:crosses val="autoZero"/>
        <c:auto val="1"/>
        <c:lblAlgn val="ctr"/>
        <c:lblOffset val="100"/>
        <c:noMultiLvlLbl val="0"/>
      </c:catAx>
      <c:valAx>
        <c:axId val="134064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4063232"/>
        <c:crosses val="autoZero"/>
        <c:crossBetween val="between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PPT'!$M$114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PPT'!$N$113:$Z$113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PPT'!$N$114:$Z$114</c:f>
              <c:numCache>
                <c:formatCode>General</c:formatCode>
                <c:ptCount val="13"/>
                <c:pt idx="0">
                  <c:v>1</c:v>
                </c:pt>
                <c:pt idx="2">
                  <c:v>0.89067613949119784</c:v>
                </c:pt>
                <c:pt idx="3">
                  <c:v>0.64104999298761567</c:v>
                </c:pt>
                <c:pt idx="5">
                  <c:v>0.82574474646140528</c:v>
                </c:pt>
                <c:pt idx="6">
                  <c:v>0.44255625454860842</c:v>
                </c:pt>
                <c:pt idx="8">
                  <c:v>0.76496968083359851</c:v>
                </c:pt>
                <c:pt idx="9">
                  <c:v>0.30552381340385792</c:v>
                </c:pt>
                <c:pt idx="11">
                  <c:v>0.69184165053036717</c:v>
                </c:pt>
                <c:pt idx="1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PPT'!$M$115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PPT'!$N$113:$Z$113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PPT'!$N$115:$Z$115</c:f>
              <c:numCache>
                <c:formatCode>General</c:formatCode>
                <c:ptCount val="13"/>
                <c:pt idx="0">
                  <c:v>0</c:v>
                </c:pt>
                <c:pt idx="2">
                  <c:v>2.0984013330432535E-2</c:v>
                </c:pt>
                <c:pt idx="3">
                  <c:v>3.8438402763229386E-2</c:v>
                </c:pt>
                <c:pt idx="5">
                  <c:v>3.4851596596573692E-2</c:v>
                </c:pt>
                <c:pt idx="6">
                  <c:v>5.9694238158252595E-2</c:v>
                </c:pt>
                <c:pt idx="8">
                  <c:v>5.3127059779851549E-2</c:v>
                </c:pt>
                <c:pt idx="9">
                  <c:v>0.20395545747372745</c:v>
                </c:pt>
                <c:pt idx="11">
                  <c:v>8.2786314731321115E-2</c:v>
                </c:pt>
                <c:pt idx="12">
                  <c:v>0.3303735008802785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PPT'!$M$116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PPT'!$N$113:$Z$113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PPT'!$N$116:$Z$116</c:f>
              <c:numCache>
                <c:formatCode>General</c:formatCode>
                <c:ptCount val="13"/>
                <c:pt idx="0">
                  <c:v>0</c:v>
                </c:pt>
                <c:pt idx="2">
                  <c:v>7.023593514368219E-2</c:v>
                </c:pt>
                <c:pt idx="3">
                  <c:v>0.32051160424915487</c:v>
                </c:pt>
                <c:pt idx="5">
                  <c:v>0.10821215384822214</c:v>
                </c:pt>
                <c:pt idx="6">
                  <c:v>0.49774950729313894</c:v>
                </c:pt>
                <c:pt idx="8">
                  <c:v>0.13010706204500205</c:v>
                </c:pt>
                <c:pt idx="9">
                  <c:v>0.49052072912241468</c:v>
                </c:pt>
                <c:pt idx="11">
                  <c:v>0.13638785677303619</c:v>
                </c:pt>
                <c:pt idx="12">
                  <c:v>0.45870461156885239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PPT'!$M$117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PPT'!$N$113:$Z$113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PPT'!$N$117:$Z$117</c:f>
              <c:numCache>
                <c:formatCode>General</c:formatCode>
                <c:ptCount val="13"/>
                <c:pt idx="0">
                  <c:v>0</c:v>
                </c:pt>
                <c:pt idx="2">
                  <c:v>5.5026475621184606E-3</c:v>
                </c:pt>
                <c:pt idx="3">
                  <c:v>0</c:v>
                </c:pt>
                <c:pt idx="5">
                  <c:v>9.2742710939931541E-3</c:v>
                </c:pt>
                <c:pt idx="6">
                  <c:v>0</c:v>
                </c:pt>
                <c:pt idx="8">
                  <c:v>1.4381664875790932E-2</c:v>
                </c:pt>
                <c:pt idx="9">
                  <c:v>0</c:v>
                </c:pt>
                <c:pt idx="11">
                  <c:v>2.2852389467711478E-2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PPT'!$M$118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PPT'!$N$113:$Z$113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PPT'!$N$118:$Z$118</c:f>
              <c:numCache>
                <c:formatCode>General</c:formatCode>
                <c:ptCount val="13"/>
                <c:pt idx="0">
                  <c:v>0</c:v>
                </c:pt>
                <c:pt idx="2">
                  <c:v>1.260126447256902E-2</c:v>
                </c:pt>
                <c:pt idx="3">
                  <c:v>0</c:v>
                </c:pt>
                <c:pt idx="5">
                  <c:v>2.1917231999805772E-2</c:v>
                </c:pt>
                <c:pt idx="6">
                  <c:v>0</c:v>
                </c:pt>
                <c:pt idx="8">
                  <c:v>3.7414532465756933E-2</c:v>
                </c:pt>
                <c:pt idx="9">
                  <c:v>0</c:v>
                </c:pt>
                <c:pt idx="11">
                  <c:v>6.6131788497564029E-2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170112"/>
        <c:axId val="134171648"/>
      </c:barChart>
      <c:catAx>
        <c:axId val="1341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171648"/>
        <c:crosses val="autoZero"/>
        <c:auto val="1"/>
        <c:lblAlgn val="ctr"/>
        <c:lblOffset val="100"/>
        <c:noMultiLvlLbl val="0"/>
      </c:catAx>
      <c:valAx>
        <c:axId val="134171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17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PPT'!$M$132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PPT'!$N$131:$Z$131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PPT'!$N$132:$Z$132</c:f>
              <c:numCache>
                <c:formatCode>General</c:formatCode>
                <c:ptCount val="13"/>
                <c:pt idx="0">
                  <c:v>1</c:v>
                </c:pt>
                <c:pt idx="2">
                  <c:v>0.69299610668573264</c:v>
                </c:pt>
                <c:pt idx="3">
                  <c:v>0</c:v>
                </c:pt>
                <c:pt idx="5">
                  <c:v>0.66976419442648982</c:v>
                </c:pt>
                <c:pt idx="6">
                  <c:v>0</c:v>
                </c:pt>
                <c:pt idx="8">
                  <c:v>0.59885573407553405</c:v>
                </c:pt>
                <c:pt idx="9">
                  <c:v>0</c:v>
                </c:pt>
                <c:pt idx="11">
                  <c:v>0.48484834940783866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PPT'!$M$133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PPT'!$N$131:$Z$131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PPT'!$N$133:$Z$133</c:f>
              <c:numCache>
                <c:formatCode>General</c:formatCode>
                <c:ptCount val="13"/>
                <c:pt idx="0">
                  <c:v>0</c:v>
                </c:pt>
                <c:pt idx="2">
                  <c:v>5.9465161550679435E-2</c:v>
                </c:pt>
                <c:pt idx="3">
                  <c:v>0.10708567213345452</c:v>
                </c:pt>
                <c:pt idx="5">
                  <c:v>7.1806963304040308E-2</c:v>
                </c:pt>
                <c:pt idx="6">
                  <c:v>0.10708567213345452</c:v>
                </c:pt>
                <c:pt idx="8">
                  <c:v>0.11065773487452878</c:v>
                </c:pt>
                <c:pt idx="9">
                  <c:v>0.61223174103105249</c:v>
                </c:pt>
                <c:pt idx="11">
                  <c:v>0.17282692376393524</c:v>
                </c:pt>
                <c:pt idx="12">
                  <c:v>0.6122317410310526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PPT'!$M$134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PPT'!$N$131:$Z$131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PPT'!$N$134:$Z$134</c:f>
              <c:numCache>
                <c:formatCode>General</c:formatCode>
                <c:ptCount val="13"/>
                <c:pt idx="0">
                  <c:v>0</c:v>
                </c:pt>
                <c:pt idx="2">
                  <c:v>0.19560553476466808</c:v>
                </c:pt>
                <c:pt idx="3">
                  <c:v>0.89291432786654557</c:v>
                </c:pt>
                <c:pt idx="5">
                  <c:v>0.1900456109765431</c:v>
                </c:pt>
                <c:pt idx="6">
                  <c:v>0.89291432786654557</c:v>
                </c:pt>
                <c:pt idx="8">
                  <c:v>0.17033560424217276</c:v>
                </c:pt>
                <c:pt idx="9">
                  <c:v>0.38776825896894757</c:v>
                </c:pt>
                <c:pt idx="11">
                  <c:v>0.13784019084996066</c:v>
                </c:pt>
                <c:pt idx="12">
                  <c:v>0.38776825896894745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PPT'!$M$135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PPT'!$N$131:$Z$131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PPT'!$N$135:$Z$135</c:f>
              <c:numCache>
                <c:formatCode>General</c:formatCode>
                <c:ptCount val="13"/>
                <c:pt idx="0">
                  <c:v>0</c:v>
                </c:pt>
                <c:pt idx="2">
                  <c:v>1.5762238243615941E-2</c:v>
                </c:pt>
                <c:pt idx="3">
                  <c:v>0</c:v>
                </c:pt>
                <c:pt idx="5">
                  <c:v>1.9449826731148753E-2</c:v>
                </c:pt>
                <c:pt idx="6">
                  <c:v>0</c:v>
                </c:pt>
                <c:pt idx="8">
                  <c:v>3.0581976404025393E-2</c:v>
                </c:pt>
                <c:pt idx="9">
                  <c:v>0</c:v>
                </c:pt>
                <c:pt idx="11">
                  <c:v>4.8794866397337468E-2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PPT'!$M$136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PPT'!$N$131:$Z$131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PPT'!$N$136:$Z$136</c:f>
              <c:numCache>
                <c:formatCode>General</c:formatCode>
                <c:ptCount val="13"/>
                <c:pt idx="0">
                  <c:v>0</c:v>
                </c:pt>
                <c:pt idx="2">
                  <c:v>3.6170958755303871E-2</c:v>
                </c:pt>
                <c:pt idx="3">
                  <c:v>0</c:v>
                </c:pt>
                <c:pt idx="5">
                  <c:v>4.893340456177795E-2</c:v>
                </c:pt>
                <c:pt idx="6">
                  <c:v>0</c:v>
                </c:pt>
                <c:pt idx="8">
                  <c:v>8.9568950403739078E-2</c:v>
                </c:pt>
                <c:pt idx="9">
                  <c:v>0</c:v>
                </c:pt>
                <c:pt idx="11">
                  <c:v>0.15568966958092789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215552"/>
        <c:axId val="134217088"/>
      </c:barChart>
      <c:catAx>
        <c:axId val="13421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17088"/>
        <c:crosses val="autoZero"/>
        <c:auto val="1"/>
        <c:lblAlgn val="ctr"/>
        <c:lblOffset val="100"/>
        <c:noMultiLvlLbl val="0"/>
      </c:catAx>
      <c:valAx>
        <c:axId val="134217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21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'Additional Charts for PPT'!$M$150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'Additional Charts for PPT'!$N$149:$AH$149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PPT'!$N$150:$AH$150</c:f>
              <c:numCache>
                <c:formatCode>General</c:formatCode>
                <c:ptCount val="21"/>
                <c:pt idx="0">
                  <c:v>0.69729577375518492</c:v>
                </c:pt>
                <c:pt idx="1">
                  <c:v>0.69688961481415379</c:v>
                </c:pt>
                <c:pt idx="2">
                  <c:v>0.69635699778095239</c:v>
                </c:pt>
                <c:pt idx="3">
                  <c:v>0.69561522832422185</c:v>
                </c:pt>
                <c:pt idx="4">
                  <c:v>0.69454729547875227</c:v>
                </c:pt>
                <c:pt idx="5">
                  <c:v>0.69299610668573264</c:v>
                </c:pt>
                <c:pt idx="6">
                  <c:v>0.69076157400507121</c:v>
                </c:pt>
                <c:pt idx="7">
                  <c:v>0.68760234067366188</c:v>
                </c:pt>
                <c:pt idx="8">
                  <c:v>0.68324380966021647</c:v>
                </c:pt>
                <c:pt idx="9">
                  <c:v>0.67739356657549732</c:v>
                </c:pt>
                <c:pt idx="10">
                  <c:v>0.66976419442648982</c:v>
                </c:pt>
                <c:pt idx="11">
                  <c:v>0.6601019052224838</c:v>
                </c:pt>
                <c:pt idx="12">
                  <c:v>0.64821762777183645</c:v>
                </c:pt>
                <c:pt idx="13">
                  <c:v>0.63401569338850483</c:v>
                </c:pt>
                <c:pt idx="14">
                  <c:v>0.61751467421626727</c:v>
                </c:pt>
                <c:pt idx="15">
                  <c:v>0.59885573407553405</c:v>
                </c:pt>
                <c:pt idx="16">
                  <c:v>0.5782960870247642</c:v>
                </c:pt>
                <c:pt idx="17">
                  <c:v>0.55618827198686449</c:v>
                </c:pt>
                <c:pt idx="18">
                  <c:v>0.53294896273686088</c:v>
                </c:pt>
                <c:pt idx="19">
                  <c:v>0.50902296213448495</c:v>
                </c:pt>
                <c:pt idx="20">
                  <c:v>0.48484834940783866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PPT'!$M$151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'Additional Charts for PPT'!$N$149:$AH$149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PPT'!$N$151:$AH$151</c:f>
              <c:numCache>
                <c:formatCode>General</c:formatCode>
                <c:ptCount val="21"/>
                <c:pt idx="0">
                  <c:v>5.7868390046542734E-2</c:v>
                </c:pt>
                <c:pt idx="1">
                  <c:v>5.7920791901269454E-2</c:v>
                </c:pt>
                <c:pt idx="2">
                  <c:v>5.8050089083561567E-2</c:v>
                </c:pt>
                <c:pt idx="3">
                  <c:v>5.8302961255597668E-2</c:v>
                </c:pt>
                <c:pt idx="4">
                  <c:v>5.8745268955285833E-2</c:v>
                </c:pt>
                <c:pt idx="5">
                  <c:v>5.9465161550679435E-2</c:v>
                </c:pt>
                <c:pt idx="6">
                  <c:v>6.0574538493673086E-2</c:v>
                </c:pt>
                <c:pt idx="7">
                  <c:v>6.220787177214411E-2</c:v>
                </c:pt>
                <c:pt idx="8">
                  <c:v>6.4517483175166479E-2</c:v>
                </c:pt>
                <c:pt idx="9">
                  <c:v>6.7664703341324614E-2</c:v>
                </c:pt>
                <c:pt idx="10">
                  <c:v>7.1806963304040308E-2</c:v>
                </c:pt>
                <c:pt idx="11">
                  <c:v>7.7081751330499007E-2</c:v>
                </c:pt>
                <c:pt idx="12">
                  <c:v>8.3589355623387498E-2</c:v>
                </c:pt>
                <c:pt idx="13">
                  <c:v>9.137712485232212E-2</c:v>
                </c:pt>
                <c:pt idx="14">
                  <c:v>0.10042826915632706</c:v>
                </c:pt>
                <c:pt idx="15">
                  <c:v>0.11065773487452878</c:v>
                </c:pt>
                <c:pt idx="16">
                  <c:v>0.12191640896725563</c:v>
                </c:pt>
                <c:pt idx="17">
                  <c:v>0.13400316357670514</c:v>
                </c:pt>
                <c:pt idx="18">
                  <c:v>0.14668258824554753</c:v>
                </c:pt>
                <c:pt idx="19">
                  <c:v>0.15970521723062026</c:v>
                </c:pt>
                <c:pt idx="20">
                  <c:v>0.17282692376393524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PPT'!$M$152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'Additional Charts for PPT'!$N$149:$AH$149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PPT'!$N$152:$AH$152</c:f>
              <c:numCache>
                <c:formatCode>General</c:formatCode>
                <c:ptCount val="21"/>
                <c:pt idx="0">
                  <c:v>0.19541026219704166</c:v>
                </c:pt>
                <c:pt idx="1">
                  <c:v>0.19560130823416555</c:v>
                </c:pt>
                <c:pt idx="2">
                  <c:v>0.19574541521931663</c:v>
                </c:pt>
                <c:pt idx="3">
                  <c:v>0.19581869049059764</c:v>
                </c:pt>
                <c:pt idx="4">
                  <c:v>0.19578725621613802</c:v>
                </c:pt>
                <c:pt idx="5">
                  <c:v>0.19560553476466808</c:v>
                </c:pt>
                <c:pt idx="6">
                  <c:v>0.19521535504147225</c:v>
                </c:pt>
                <c:pt idx="7">
                  <c:v>0.19454641002849765</c:v>
                </c:pt>
                <c:pt idx="8">
                  <c:v>0.19351856347685234</c:v>
                </c:pt>
                <c:pt idx="9">
                  <c:v>0.19204634001695656</c:v>
                </c:pt>
                <c:pt idx="10">
                  <c:v>0.1900456109765431</c:v>
                </c:pt>
                <c:pt idx="11">
                  <c:v>0.18744202041085739</c:v>
                </c:pt>
                <c:pt idx="12">
                  <c:v>0.18418016040440369</c:v>
                </c:pt>
                <c:pt idx="13">
                  <c:v>0.18023205238609213</c:v>
                </c:pt>
                <c:pt idx="14">
                  <c:v>0.17560331083331138</c:v>
                </c:pt>
                <c:pt idx="15">
                  <c:v>0.17033560424217276</c:v>
                </c:pt>
                <c:pt idx="16">
                  <c:v>0.16450469782197816</c:v>
                </c:pt>
                <c:pt idx="17">
                  <c:v>0.15821429561769143</c:v>
                </c:pt>
                <c:pt idx="18">
                  <c:v>0.15158679957924356</c:v>
                </c:pt>
                <c:pt idx="19">
                  <c:v>0.14475267417495596</c:v>
                </c:pt>
                <c:pt idx="20">
                  <c:v>0.13784019084996066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PPT'!$M$153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'Additional Charts for PPT'!$N$149:$AH$149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PPT'!$N$153:$AH$153</c:f>
              <c:numCache>
                <c:formatCode>General</c:formatCode>
                <c:ptCount val="21"/>
                <c:pt idx="0">
                  <c:v>1.4975496799927539E-2</c:v>
                </c:pt>
                <c:pt idx="1">
                  <c:v>1.5062529204271939E-2</c:v>
                </c:pt>
                <c:pt idx="2">
                  <c:v>1.5169672915634215E-2</c:v>
                </c:pt>
                <c:pt idx="3">
                  <c:v>1.5309266053788167E-2</c:v>
                </c:pt>
                <c:pt idx="4">
                  <c:v>1.5498875090310216E-2</c:v>
                </c:pt>
                <c:pt idx="5">
                  <c:v>1.5762238243615941E-2</c:v>
                </c:pt>
                <c:pt idx="6">
                  <c:v>1.6129803617893325E-2</c:v>
                </c:pt>
                <c:pt idx="7">
                  <c:v>1.6638584128195584E-2</c:v>
                </c:pt>
                <c:pt idx="8">
                  <c:v>1.7331062449224711E-2</c:v>
                </c:pt>
                <c:pt idx="9">
                  <c:v>1.8252957713514914E-2</c:v>
                </c:pt>
                <c:pt idx="10">
                  <c:v>1.9449826731148753E-2</c:v>
                </c:pt>
                <c:pt idx="11">
                  <c:v>2.0962711753959178E-2</c:v>
                </c:pt>
                <c:pt idx="12">
                  <c:v>2.2823326355448006E-2</c:v>
                </c:pt>
                <c:pt idx="13">
                  <c:v>2.5049514794441164E-2</c:v>
                </c:pt>
                <c:pt idx="14">
                  <c:v>2.764183047829033E-2</c:v>
                </c:pt>
                <c:pt idx="15">
                  <c:v>3.0581976404025393E-2</c:v>
                </c:pt>
                <c:pt idx="16">
                  <c:v>3.3833521877472086E-2</c:v>
                </c:pt>
                <c:pt idx="17">
                  <c:v>3.7344834727093768E-2</c:v>
                </c:pt>
                <c:pt idx="18">
                  <c:v>4.1053696042532888E-2</c:v>
                </c:pt>
                <c:pt idx="19">
                  <c:v>4.4892749390110183E-2</c:v>
                </c:pt>
                <c:pt idx="20">
                  <c:v>4.8794866397337468E-2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PPT'!$M$154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'Additional Charts for PPT'!$N$149:$AH$149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PPT'!$N$154:$AH$154</c:f>
              <c:numCache>
                <c:formatCode>General</c:formatCode>
                <c:ptCount val="21"/>
                <c:pt idx="0">
                  <c:v>3.4450077201303247E-2</c:v>
                </c:pt>
                <c:pt idx="1">
                  <c:v>3.4525755846139296E-2</c:v>
                </c:pt>
                <c:pt idx="2">
                  <c:v>3.4677825000535192E-2</c:v>
                </c:pt>
                <c:pt idx="3">
                  <c:v>3.4953853875794742E-2</c:v>
                </c:pt>
                <c:pt idx="4">
                  <c:v>3.5421304259513689E-2</c:v>
                </c:pt>
                <c:pt idx="5">
                  <c:v>3.6170958755303871E-2</c:v>
                </c:pt>
                <c:pt idx="6">
                  <c:v>3.7318728841890164E-2</c:v>
                </c:pt>
                <c:pt idx="7">
                  <c:v>3.9004793397500757E-2</c:v>
                </c:pt>
                <c:pt idx="8">
                  <c:v>4.1389081238539981E-2</c:v>
                </c:pt>
                <c:pt idx="9">
                  <c:v>4.4642432352706769E-2</c:v>
                </c:pt>
                <c:pt idx="10">
                  <c:v>4.893340456177795E-2</c:v>
                </c:pt>
                <c:pt idx="11">
                  <c:v>5.4411611282200581E-2</c:v>
                </c:pt>
                <c:pt idx="12">
                  <c:v>6.1189529844924311E-2</c:v>
                </c:pt>
                <c:pt idx="13">
                  <c:v>6.9325614578639672E-2</c:v>
                </c:pt>
                <c:pt idx="14">
                  <c:v>7.8811915315803949E-2</c:v>
                </c:pt>
                <c:pt idx="15">
                  <c:v>8.9568950403739078E-2</c:v>
                </c:pt>
                <c:pt idx="16">
                  <c:v>0.1014492843085301</c:v>
                </c:pt>
                <c:pt idx="17">
                  <c:v>0.11424943409164526</c:v>
                </c:pt>
                <c:pt idx="18">
                  <c:v>0.12772795339581519</c:v>
                </c:pt>
                <c:pt idx="19">
                  <c:v>0.14162639706982866</c:v>
                </c:pt>
                <c:pt idx="20">
                  <c:v>0.15568966958092789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65088"/>
        <c:axId val="134275072"/>
      </c:areaChart>
      <c:catAx>
        <c:axId val="1342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275072"/>
        <c:crosses val="autoZero"/>
        <c:auto val="1"/>
        <c:lblAlgn val="ctr"/>
        <c:lblOffset val="100"/>
        <c:noMultiLvlLbl val="0"/>
      </c:catAx>
      <c:valAx>
        <c:axId val="134275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26508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'Additional Charts for PPT'!$M$168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'Additional Charts for PPT'!$N$167:$AH$167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PPT'!$N$168:$AH$168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PPT'!$M$169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'Additional Charts for PPT'!$N$167:$AH$167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PPT'!$N$169:$AH$169</c:f>
              <c:numCache>
                <c:formatCode>General</c:formatCode>
                <c:ptCount val="21"/>
                <c:pt idx="0">
                  <c:v>0.10708567213345456</c:v>
                </c:pt>
                <c:pt idx="1">
                  <c:v>0.10708567213345456</c:v>
                </c:pt>
                <c:pt idx="2">
                  <c:v>0.10708567213345453</c:v>
                </c:pt>
                <c:pt idx="3">
                  <c:v>0.10708567213345453</c:v>
                </c:pt>
                <c:pt idx="4">
                  <c:v>0.10708567213345453</c:v>
                </c:pt>
                <c:pt idx="5">
                  <c:v>0.10708567213345452</c:v>
                </c:pt>
                <c:pt idx="6">
                  <c:v>0.10708567213345452</c:v>
                </c:pt>
                <c:pt idx="7">
                  <c:v>0.10708567213345452</c:v>
                </c:pt>
                <c:pt idx="8">
                  <c:v>0.10708567213345452</c:v>
                </c:pt>
                <c:pt idx="9">
                  <c:v>0.10708567213345452</c:v>
                </c:pt>
                <c:pt idx="10">
                  <c:v>0.10708567213345452</c:v>
                </c:pt>
                <c:pt idx="11">
                  <c:v>0.10708567213345452</c:v>
                </c:pt>
                <c:pt idx="12">
                  <c:v>0.61223174103105249</c:v>
                </c:pt>
                <c:pt idx="13">
                  <c:v>0.61223174103105249</c:v>
                </c:pt>
                <c:pt idx="14">
                  <c:v>0.61223174103105249</c:v>
                </c:pt>
                <c:pt idx="15">
                  <c:v>0.61223174103105249</c:v>
                </c:pt>
                <c:pt idx="16">
                  <c:v>0.61223174103105249</c:v>
                </c:pt>
                <c:pt idx="17">
                  <c:v>0.61223174103105249</c:v>
                </c:pt>
                <c:pt idx="18">
                  <c:v>0.61223174103105249</c:v>
                </c:pt>
                <c:pt idx="19">
                  <c:v>0.61223174103105249</c:v>
                </c:pt>
                <c:pt idx="20">
                  <c:v>0.6122317410310526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PPT'!$M$170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'Additional Charts for PPT'!$N$167:$AH$167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PPT'!$N$170:$AH$170</c:f>
              <c:numCache>
                <c:formatCode>General</c:formatCode>
                <c:ptCount val="21"/>
                <c:pt idx="0">
                  <c:v>0.89291432786654534</c:v>
                </c:pt>
                <c:pt idx="1">
                  <c:v>0.89291432786654545</c:v>
                </c:pt>
                <c:pt idx="2">
                  <c:v>0.89291432786654545</c:v>
                </c:pt>
                <c:pt idx="3">
                  <c:v>0.89291432786654545</c:v>
                </c:pt>
                <c:pt idx="4">
                  <c:v>0.89291432786654545</c:v>
                </c:pt>
                <c:pt idx="5">
                  <c:v>0.89291432786654557</c:v>
                </c:pt>
                <c:pt idx="6">
                  <c:v>0.89291432786654557</c:v>
                </c:pt>
                <c:pt idx="7">
                  <c:v>0.89291432786654557</c:v>
                </c:pt>
                <c:pt idx="8">
                  <c:v>0.89291432786654557</c:v>
                </c:pt>
                <c:pt idx="9">
                  <c:v>0.89291432786654557</c:v>
                </c:pt>
                <c:pt idx="10">
                  <c:v>0.89291432786654557</c:v>
                </c:pt>
                <c:pt idx="11">
                  <c:v>0.89291432786654557</c:v>
                </c:pt>
                <c:pt idx="12">
                  <c:v>0.38776825896894757</c:v>
                </c:pt>
                <c:pt idx="13">
                  <c:v>0.38776825896894757</c:v>
                </c:pt>
                <c:pt idx="14">
                  <c:v>0.38776825896894757</c:v>
                </c:pt>
                <c:pt idx="15">
                  <c:v>0.38776825896894757</c:v>
                </c:pt>
                <c:pt idx="16">
                  <c:v>0.38776825896894757</c:v>
                </c:pt>
                <c:pt idx="17">
                  <c:v>0.38776825896894757</c:v>
                </c:pt>
                <c:pt idx="18">
                  <c:v>0.38776825896894751</c:v>
                </c:pt>
                <c:pt idx="19">
                  <c:v>0.38776825896894751</c:v>
                </c:pt>
                <c:pt idx="20">
                  <c:v>0.38776825896894745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PPT'!$M$171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'Additional Charts for PPT'!$N$167:$AH$167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PPT'!$N$171:$AH$171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PPT'!$M$172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'Additional Charts for PPT'!$N$167:$AH$167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'Additional Charts for PPT'!$N$172:$AH$172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76064"/>
        <c:axId val="134386048"/>
      </c:areaChart>
      <c:catAx>
        <c:axId val="13437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048"/>
        <c:crosses val="autoZero"/>
        <c:auto val="1"/>
        <c:lblAlgn val="ctr"/>
        <c:lblOffset val="100"/>
        <c:noMultiLvlLbl val="0"/>
      </c:catAx>
      <c:valAx>
        <c:axId val="134386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37606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PPT'!$M$226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PPT'!$N$225:$Z$225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PPT'!$N$226:$Z$226</c:f>
              <c:numCache>
                <c:formatCode>General</c:formatCode>
                <c:ptCount val="13"/>
                <c:pt idx="0">
                  <c:v>1</c:v>
                </c:pt>
                <c:pt idx="2">
                  <c:v>0.64105694421147219</c:v>
                </c:pt>
                <c:pt idx="3">
                  <c:v>0.64104999298761567</c:v>
                </c:pt>
                <c:pt idx="5">
                  <c:v>0.44256672295809824</c:v>
                </c:pt>
                <c:pt idx="6">
                  <c:v>0.44255625454860847</c:v>
                </c:pt>
                <c:pt idx="8">
                  <c:v>0.30553643254587765</c:v>
                </c:pt>
                <c:pt idx="9">
                  <c:v>0.30552381340385792</c:v>
                </c:pt>
                <c:pt idx="11">
                  <c:v>0.21093573460193224</c:v>
                </c:pt>
                <c:pt idx="12">
                  <c:v>0.21092188755086907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PPT'!$M$227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PPT'!$N$225:$Z$225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PPT'!$N$227:$Z$227</c:f>
              <c:numCache>
                <c:formatCode>General</c:formatCode>
                <c:ptCount val="13"/>
                <c:pt idx="0">
                  <c:v>0</c:v>
                </c:pt>
                <c:pt idx="2">
                  <c:v>0.19327039091471532</c:v>
                </c:pt>
                <c:pt idx="3">
                  <c:v>0.35895000701238433</c:v>
                </c:pt>
                <c:pt idx="5">
                  <c:v>0.29950893462506017</c:v>
                </c:pt>
                <c:pt idx="6">
                  <c:v>0.55744374545139141</c:v>
                </c:pt>
                <c:pt idx="8">
                  <c:v>0.37230511926085819</c:v>
                </c:pt>
                <c:pt idx="9">
                  <c:v>0.69447618659614208</c:v>
                </c:pt>
                <c:pt idx="11">
                  <c:v>0.42205420045723563</c:v>
                </c:pt>
                <c:pt idx="12">
                  <c:v>0.78907811244913084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PPT'!$M$228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PPT'!$N$225:$Z$225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PPT'!$N$228:$Z$228</c:f>
              <c:numCache>
                <c:formatCode>General</c:formatCode>
                <c:ptCount val="13"/>
                <c:pt idx="0">
                  <c:v>0</c:v>
                </c:pt>
                <c:pt idx="2">
                  <c:v>1.2712201862057629E-5</c:v>
                </c:pt>
                <c:pt idx="3">
                  <c:v>0</c:v>
                </c:pt>
                <c:pt idx="5">
                  <c:v>1.9181518809610671E-5</c:v>
                </c:pt>
                <c:pt idx="6">
                  <c:v>0</c:v>
                </c:pt>
                <c:pt idx="8">
                  <c:v>2.3157315799347459E-5</c:v>
                </c:pt>
                <c:pt idx="9">
                  <c:v>0</c:v>
                </c:pt>
                <c:pt idx="11">
                  <c:v>2.5435396506426338E-5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PPT'!$M$229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PPT'!$N$225:$Z$225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PPT'!$N$229:$Z$229</c:f>
              <c:numCache>
                <c:formatCode>General</c:formatCode>
                <c:ptCount val="13"/>
                <c:pt idx="0">
                  <c:v>0</c:v>
                </c:pt>
                <c:pt idx="2">
                  <c:v>5.0689629983933962E-2</c:v>
                </c:pt>
                <c:pt idx="3">
                  <c:v>0</c:v>
                </c:pt>
                <c:pt idx="5">
                  <c:v>7.9721717801074884E-2</c:v>
                </c:pt>
                <c:pt idx="6">
                  <c:v>0</c:v>
                </c:pt>
                <c:pt idx="8">
                  <c:v>0.10070193802203554</c:v>
                </c:pt>
                <c:pt idx="9">
                  <c:v>0</c:v>
                </c:pt>
                <c:pt idx="11">
                  <c:v>0.11613543563879515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PPT'!$M$230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PPT'!$N$225:$Z$225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PPT'!$N$230:$Z$230</c:f>
              <c:numCache>
                <c:formatCode>General</c:formatCode>
                <c:ptCount val="13"/>
                <c:pt idx="0">
                  <c:v>0</c:v>
                </c:pt>
                <c:pt idx="2">
                  <c:v>0.11497032268801631</c:v>
                </c:pt>
                <c:pt idx="3">
                  <c:v>0</c:v>
                </c:pt>
                <c:pt idx="5">
                  <c:v>0.17818344309695708</c:v>
                </c:pt>
                <c:pt idx="6">
                  <c:v>0</c:v>
                </c:pt>
                <c:pt idx="8">
                  <c:v>0.22143335285542934</c:v>
                </c:pt>
                <c:pt idx="9">
                  <c:v>0</c:v>
                </c:pt>
                <c:pt idx="11">
                  <c:v>0.25084919390553062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417408"/>
        <c:axId val="134431488"/>
      </c:barChart>
      <c:catAx>
        <c:axId val="13441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431488"/>
        <c:crosses val="autoZero"/>
        <c:auto val="1"/>
        <c:lblAlgn val="ctr"/>
        <c:lblOffset val="100"/>
        <c:noMultiLvlLbl val="0"/>
      </c:catAx>
      <c:valAx>
        <c:axId val="134431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41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PPT'!$M$244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PPT'!$N$243:$Z$243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PPT'!$N$244:$Z$244</c:f>
              <c:numCache>
                <c:formatCode>General</c:formatCode>
                <c:ptCount val="13"/>
                <c:pt idx="0">
                  <c:v>1</c:v>
                </c:pt>
                <c:pt idx="2">
                  <c:v>1.8907366363351684E-5</c:v>
                </c:pt>
                <c:pt idx="3">
                  <c:v>0</c:v>
                </c:pt>
                <c:pt idx="5">
                  <c:v>1.796761300246909E-5</c:v>
                </c:pt>
                <c:pt idx="6">
                  <c:v>0</c:v>
                </c:pt>
                <c:pt idx="8">
                  <c:v>1.7096993606676761E-5</c:v>
                </c:pt>
                <c:pt idx="9">
                  <c:v>0</c:v>
                </c:pt>
                <c:pt idx="11">
                  <c:v>1.6291001785023105E-5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PPT'!$M$245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PPT'!$N$243:$Z$243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PPT'!$N$245:$Z$245</c:f>
              <c:numCache>
                <c:formatCode>General</c:formatCode>
                <c:ptCount val="13"/>
                <c:pt idx="0">
                  <c:v>0</c:v>
                </c:pt>
                <c:pt idx="2">
                  <c:v>0.53754525171514145</c:v>
                </c:pt>
                <c:pt idx="3">
                  <c:v>1</c:v>
                </c:pt>
                <c:pt idx="5">
                  <c:v>0.53570184841625035</c:v>
                </c:pt>
                <c:pt idx="6">
                  <c:v>1</c:v>
                </c:pt>
                <c:pt idx="8">
                  <c:v>0.53398254193120431</c:v>
                </c:pt>
                <c:pt idx="9">
                  <c:v>1</c:v>
                </c:pt>
                <c:pt idx="11">
                  <c:v>0.53239646550060193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PPT'!$M$246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PPT'!$N$243:$Z$243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PPT'!$N$246:$Z$246</c:f>
              <c:numCache>
                <c:formatCode>General</c:formatCode>
                <c:ptCount val="13"/>
                <c:pt idx="0">
                  <c:v>0</c:v>
                </c:pt>
                <c:pt idx="2">
                  <c:v>3.4638909633740601E-5</c:v>
                </c:pt>
                <c:pt idx="3">
                  <c:v>0</c:v>
                </c:pt>
                <c:pt idx="5">
                  <c:v>3.3006645200281421E-5</c:v>
                </c:pt>
                <c:pt idx="6">
                  <c:v>0</c:v>
                </c:pt>
                <c:pt idx="8">
                  <c:v>3.1451464223291102E-5</c:v>
                </c:pt>
                <c:pt idx="9">
                  <c:v>0</c:v>
                </c:pt>
                <c:pt idx="11">
                  <c:v>2.997252050665251E-5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PPT'!$M$247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PPT'!$N$243:$Z$243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PPT'!$N$247:$Z$247</c:f>
              <c:numCache>
                <c:formatCode>General</c:formatCode>
                <c:ptCount val="13"/>
                <c:pt idx="0">
                  <c:v>0</c:v>
                </c:pt>
                <c:pt idx="2">
                  <c:v>0.14256637321614313</c:v>
                </c:pt>
                <c:pt idx="3">
                  <c:v>0</c:v>
                </c:pt>
                <c:pt idx="5">
                  <c:v>0.14556564462861363</c:v>
                </c:pt>
                <c:pt idx="6">
                  <c:v>0</c:v>
                </c:pt>
                <c:pt idx="8">
                  <c:v>0.14860944582285165</c:v>
                </c:pt>
                <c:pt idx="9">
                  <c:v>0</c:v>
                </c:pt>
                <c:pt idx="11">
                  <c:v>0.15168837713223382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PPT'!$M$248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PPT'!$N$243:$Z$243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PPT'!$N$248:$Z$248</c:f>
              <c:numCache>
                <c:formatCode>General</c:formatCode>
                <c:ptCount val="13"/>
                <c:pt idx="0">
                  <c:v>0</c:v>
                </c:pt>
                <c:pt idx="2">
                  <c:v>0.31983482879271818</c:v>
                </c:pt>
                <c:pt idx="3">
                  <c:v>0</c:v>
                </c:pt>
                <c:pt idx="5">
                  <c:v>0.31868153269693344</c:v>
                </c:pt>
                <c:pt idx="6">
                  <c:v>0</c:v>
                </c:pt>
                <c:pt idx="8">
                  <c:v>0.31735946378811419</c:v>
                </c:pt>
                <c:pt idx="9">
                  <c:v>0</c:v>
                </c:pt>
                <c:pt idx="11">
                  <c:v>0.31586889384487254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454656"/>
        <c:axId val="134460544"/>
      </c:barChart>
      <c:catAx>
        <c:axId val="13445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460544"/>
        <c:crosses val="autoZero"/>
        <c:auto val="1"/>
        <c:lblAlgn val="ctr"/>
        <c:lblOffset val="100"/>
        <c:noMultiLvlLbl val="0"/>
      </c:catAx>
      <c:valAx>
        <c:axId val="134460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45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PPT'!$M$188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PPT'!$N$187:$Z$187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PPT'!$N$188:$Z$188</c:f>
              <c:numCache>
                <c:formatCode>General</c:formatCode>
                <c:ptCount val="13"/>
                <c:pt idx="0">
                  <c:v>1</c:v>
                </c:pt>
                <c:pt idx="2">
                  <c:v>0.92061253816878375</c:v>
                </c:pt>
                <c:pt idx="3">
                  <c:v>0.64104999298761578</c:v>
                </c:pt>
                <c:pt idx="5">
                  <c:v>0.87169862458055347</c:v>
                </c:pt>
                <c:pt idx="6">
                  <c:v>0.44255625454860847</c:v>
                </c:pt>
                <c:pt idx="8">
                  <c:v>0.82006871627062439</c:v>
                </c:pt>
                <c:pt idx="9">
                  <c:v>0.30552381340385792</c:v>
                </c:pt>
                <c:pt idx="11">
                  <c:v>0.74951586588672336</c:v>
                </c:pt>
                <c:pt idx="1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PPT'!$M$189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PPT'!$N$187:$Z$187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PPT'!$N$189:$Z$189</c:f>
              <c:numCache>
                <c:formatCode>General</c:formatCode>
                <c:ptCount val="13"/>
                <c:pt idx="0">
                  <c:v>0</c:v>
                </c:pt>
                <c:pt idx="2">
                  <c:v>3.2200582615996248E-4</c:v>
                </c:pt>
                <c:pt idx="3">
                  <c:v>0</c:v>
                </c:pt>
                <c:pt idx="5">
                  <c:v>3.1116994492773938E-3</c:v>
                </c:pt>
                <c:pt idx="6">
                  <c:v>0</c:v>
                </c:pt>
                <c:pt idx="8">
                  <c:v>1.484858673592504E-2</c:v>
                </c:pt>
                <c:pt idx="9">
                  <c:v>0.14512815418812411</c:v>
                </c:pt>
                <c:pt idx="11">
                  <c:v>4.2098503546723835E-2</c:v>
                </c:pt>
                <c:pt idx="12">
                  <c:v>0.27536184958565696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PPT'!$M$190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PPT'!$N$187:$Z$187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PPT'!$N$190:$Z$190</c:f>
              <c:numCache>
                <c:formatCode>General</c:formatCode>
                <c:ptCount val="13"/>
                <c:pt idx="0">
                  <c:v>0</c:v>
                </c:pt>
                <c:pt idx="2">
                  <c:v>7.8657684905576661E-2</c:v>
                </c:pt>
                <c:pt idx="3">
                  <c:v>0.35895000701238428</c:v>
                </c:pt>
                <c:pt idx="5">
                  <c:v>0.12118755003174382</c:v>
                </c:pt>
                <c:pt idx="6">
                  <c:v>0.55744374545139153</c:v>
                </c:pt>
                <c:pt idx="8">
                  <c:v>0.14570779991753055</c:v>
                </c:pt>
                <c:pt idx="9">
                  <c:v>0.54934803240801799</c:v>
                </c:pt>
                <c:pt idx="11">
                  <c:v>0.15274156629603261</c:v>
                </c:pt>
                <c:pt idx="12">
                  <c:v>0.51371626286347394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PPT'!$M$191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PPT'!$N$187:$Z$187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PPT'!$N$191:$Z$191</c:f>
              <c:numCache>
                <c:formatCode>General</c:formatCode>
                <c:ptCount val="13"/>
                <c:pt idx="0">
                  <c:v>0</c:v>
                </c:pt>
                <c:pt idx="2">
                  <c:v>8.3450856109364629E-5</c:v>
                </c:pt>
                <c:pt idx="3">
                  <c:v>0</c:v>
                </c:pt>
                <c:pt idx="5">
                  <c:v>8.2563056345271867E-4</c:v>
                </c:pt>
                <c:pt idx="6">
                  <c:v>0</c:v>
                </c:pt>
                <c:pt idx="8">
                  <c:v>4.0294237031187133E-3</c:v>
                </c:pt>
                <c:pt idx="9">
                  <c:v>0</c:v>
                </c:pt>
                <c:pt idx="11">
                  <c:v>1.1665114959804199E-2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PPT'!$M$192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PPT'!$N$187:$Z$187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PPT'!$N$192:$Z$192</c:f>
              <c:numCache>
                <c:formatCode>General</c:formatCode>
                <c:ptCount val="13"/>
                <c:pt idx="0">
                  <c:v>0</c:v>
                </c:pt>
                <c:pt idx="2">
                  <c:v>3.2432024337044447E-4</c:v>
                </c:pt>
                <c:pt idx="3">
                  <c:v>0</c:v>
                </c:pt>
                <c:pt idx="5">
                  <c:v>3.176495374972737E-3</c:v>
                </c:pt>
                <c:pt idx="6">
                  <c:v>0</c:v>
                </c:pt>
                <c:pt idx="8">
                  <c:v>1.5345473372801342E-2</c:v>
                </c:pt>
                <c:pt idx="9">
                  <c:v>0</c:v>
                </c:pt>
                <c:pt idx="11">
                  <c:v>4.3978949310716192E-2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32128"/>
        <c:axId val="134833664"/>
      </c:barChart>
      <c:catAx>
        <c:axId val="13483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833664"/>
        <c:crosses val="autoZero"/>
        <c:auto val="1"/>
        <c:lblAlgn val="ctr"/>
        <c:lblOffset val="100"/>
        <c:noMultiLvlLbl val="0"/>
      </c:catAx>
      <c:valAx>
        <c:axId val="134833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83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'Additional Charts for PPT'!$M$206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'Additional Charts for PPT'!$N$205:$Z$205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PPT'!$N$206:$Z$206</c:f>
              <c:numCache>
                <c:formatCode>General</c:formatCode>
                <c:ptCount val="13"/>
                <c:pt idx="0">
                  <c:v>1</c:v>
                </c:pt>
                <c:pt idx="2">
                  <c:v>0.7761036645402245</c:v>
                </c:pt>
                <c:pt idx="3">
                  <c:v>0</c:v>
                </c:pt>
                <c:pt idx="5">
                  <c:v>0.75008570189801826</c:v>
                </c:pt>
                <c:pt idx="6">
                  <c:v>0</c:v>
                </c:pt>
                <c:pt idx="8">
                  <c:v>0.67067341685885307</c:v>
                </c:pt>
                <c:pt idx="9">
                  <c:v>0</c:v>
                </c:pt>
                <c:pt idx="11">
                  <c:v>0.5429934202460549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PPT'!$M$207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'Additional Charts for PPT'!$N$205:$Z$205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PPT'!$N$207:$Z$207</c:f>
              <c:numCache>
                <c:formatCode>General</c:formatCode>
                <c:ptCount val="13"/>
                <c:pt idx="0">
                  <c:v>0</c:v>
                </c:pt>
                <c:pt idx="2">
                  <c:v>2.1298425943734505E-3</c:v>
                </c:pt>
                <c:pt idx="3">
                  <c:v>0</c:v>
                </c:pt>
                <c:pt idx="5">
                  <c:v>1.6172851473619205E-2</c:v>
                </c:pt>
                <c:pt idx="6">
                  <c:v>0</c:v>
                </c:pt>
                <c:pt idx="8">
                  <c:v>5.9889122388780504E-2</c:v>
                </c:pt>
                <c:pt idx="9">
                  <c:v>0.56572736390573053</c:v>
                </c:pt>
                <c:pt idx="11">
                  <c:v>0.12970437006095098</c:v>
                </c:pt>
                <c:pt idx="12">
                  <c:v>0.56572736390573053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PPT'!$M$208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'Additional Charts for PPT'!$N$205:$Z$205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PPT'!$N$208:$Z$208</c:f>
              <c:numCache>
                <c:formatCode>General</c:formatCode>
                <c:ptCount val="13"/>
                <c:pt idx="0">
                  <c:v>0</c:v>
                </c:pt>
                <c:pt idx="2">
                  <c:v>0.21906001430294275</c:v>
                </c:pt>
                <c:pt idx="3">
                  <c:v>1</c:v>
                </c:pt>
                <c:pt idx="5">
                  <c:v>0.21283349421867556</c:v>
                </c:pt>
                <c:pt idx="6">
                  <c:v>1</c:v>
                </c:pt>
                <c:pt idx="8">
                  <c:v>0.19075988695126486</c:v>
                </c:pt>
                <c:pt idx="9">
                  <c:v>0.43427263609426953</c:v>
                </c:pt>
                <c:pt idx="11">
                  <c:v>0.15436753215932009</c:v>
                </c:pt>
                <c:pt idx="12">
                  <c:v>0.43427263609426942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PPT'!$M$209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'Additional Charts for PPT'!$N$205:$Z$205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PPT'!$N$209:$Z$209</c:f>
              <c:numCache>
                <c:formatCode>General</c:formatCode>
                <c:ptCount val="13"/>
                <c:pt idx="0">
                  <c:v>0</c:v>
                </c:pt>
                <c:pt idx="2">
                  <c:v>5.5483748963917683E-4</c:v>
                </c:pt>
                <c:pt idx="3">
                  <c:v>0</c:v>
                </c:pt>
                <c:pt idx="5">
                  <c:v>4.3249746543783376E-3</c:v>
                </c:pt>
                <c:pt idx="6">
                  <c:v>0</c:v>
                </c:pt>
                <c:pt idx="8">
                  <c:v>1.6427145981352659E-2</c:v>
                </c:pt>
                <c:pt idx="9">
                  <c:v>0</c:v>
                </c:pt>
                <c:pt idx="11">
                  <c:v>3.6455025483883102E-2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PPT'!$M$210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'Additional Charts for PPT'!$N$205:$Z$205</c:f>
              <c:strCache>
                <c:ptCount val="13"/>
                <c:pt idx="0">
                  <c:v>Existing 2014</c:v>
                </c:pt>
                <c:pt idx="2">
                  <c:v>BAU 2020</c:v>
                </c:pt>
                <c:pt idx="3">
                  <c:v>LC 2020</c:v>
                </c:pt>
                <c:pt idx="5">
                  <c:v>BAU 2025</c:v>
                </c:pt>
                <c:pt idx="6">
                  <c:v>LC 2025</c:v>
                </c:pt>
                <c:pt idx="8">
                  <c:v>BAU 2030</c:v>
                </c:pt>
                <c:pt idx="9">
                  <c:v>LC 2030</c:v>
                </c:pt>
                <c:pt idx="11">
                  <c:v>BAU 2035</c:v>
                </c:pt>
                <c:pt idx="12">
                  <c:v>LC 2035</c:v>
                </c:pt>
              </c:strCache>
            </c:strRef>
          </c:cat>
          <c:val>
            <c:numRef>
              <c:f>'Additional Charts for PPT'!$N$210:$Z$210</c:f>
              <c:numCache>
                <c:formatCode>General</c:formatCode>
                <c:ptCount val="13"/>
                <c:pt idx="0">
                  <c:v>0</c:v>
                </c:pt>
                <c:pt idx="2">
                  <c:v>2.1516410728201914E-3</c:v>
                </c:pt>
                <c:pt idx="3">
                  <c:v>0</c:v>
                </c:pt>
                <c:pt idx="5">
                  <c:v>1.6582977755308724E-2</c:v>
                </c:pt>
                <c:pt idx="6">
                  <c:v>0</c:v>
                </c:pt>
                <c:pt idx="8">
                  <c:v>6.2250427819749092E-2</c:v>
                </c:pt>
                <c:pt idx="9">
                  <c:v>0</c:v>
                </c:pt>
                <c:pt idx="11">
                  <c:v>0.13647965204979076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545792"/>
        <c:axId val="134547328"/>
      </c:barChart>
      <c:catAx>
        <c:axId val="13454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547328"/>
        <c:crosses val="autoZero"/>
        <c:auto val="1"/>
        <c:lblAlgn val="ctr"/>
        <c:lblOffset val="100"/>
        <c:noMultiLvlLbl val="0"/>
      </c:catAx>
      <c:valAx>
        <c:axId val="134547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54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51880573004458E-2"/>
          <c:y val="0.14265634313752398"/>
          <c:w val="0.66305553558026054"/>
          <c:h val="0.704519044321237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1</c:v>
                </c:pt>
                <c:pt idx="1">
                  <c:v>0.48484834940783866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0</c:v>
                </c:pt>
                <c:pt idx="1">
                  <c:v>0.17282692376393524</c:v>
                </c:pt>
                <c:pt idx="2">
                  <c:v>0.6122317410310526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0</c:v>
                </c:pt>
                <c:pt idx="1">
                  <c:v>0.13784019084996066</c:v>
                </c:pt>
                <c:pt idx="2">
                  <c:v>0.38776825896894745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0</c:v>
                </c:pt>
                <c:pt idx="1">
                  <c:v>4.8794866397337468E-2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0</c:v>
                </c:pt>
                <c:pt idx="1">
                  <c:v>0.15568966958092789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525312"/>
        <c:axId val="94526848"/>
      </c:barChart>
      <c:catAx>
        <c:axId val="9452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526848"/>
        <c:crosses val="autoZero"/>
        <c:auto val="1"/>
        <c:lblAlgn val="ctr"/>
        <c:lblOffset val="100"/>
        <c:noMultiLvlLbl val="0"/>
      </c:catAx>
      <c:valAx>
        <c:axId val="94526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525312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54"/>
          <c:w val="0.22224763701402234"/>
          <c:h val="0.40440888697828076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9639107611547E-2"/>
          <c:y val="0.12927063506374681"/>
          <c:w val="0.65733054461942253"/>
          <c:h val="0.74259782412694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0.69184165053036717</c:v>
                </c:pt>
                <c:pt idx="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8.2786314731321115E-2</c:v>
                </c:pt>
                <c:pt idx="2">
                  <c:v>0.3303735008802785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0.13638785677303619</c:v>
                </c:pt>
                <c:pt idx="2">
                  <c:v>0.45870461156885239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2.2852389467711478E-2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6.6131788497564029E-2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161344"/>
        <c:axId val="111162880"/>
      </c:barChart>
      <c:catAx>
        <c:axId val="11116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11162880"/>
        <c:crosses val="autoZero"/>
        <c:auto val="1"/>
        <c:lblAlgn val="ctr"/>
        <c:lblOffset val="100"/>
        <c:noMultiLvlLbl val="0"/>
      </c:catAx>
      <c:valAx>
        <c:axId val="111162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1161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75226817120301E-2"/>
          <c:y val="0.10445850439979637"/>
          <c:w val="0.6908227416454833"/>
          <c:h val="0.811404959770456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0.97837826955394169</c:v>
                </c:pt>
                <c:pt idx="1">
                  <c:v>0.89067613949119784</c:v>
                </c:pt>
                <c:pt idx="2">
                  <c:v>0.82574474646140528</c:v>
                </c:pt>
                <c:pt idx="3">
                  <c:v>0.76496968083359851</c:v>
                </c:pt>
                <c:pt idx="4">
                  <c:v>0.69184165053036717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4.1334564318959077E-3</c:v>
                </c:pt>
                <c:pt idx="1">
                  <c:v>2.0984013330432535E-2</c:v>
                </c:pt>
                <c:pt idx="2">
                  <c:v>3.4851596596573692E-2</c:v>
                </c:pt>
                <c:pt idx="3">
                  <c:v>5.3127059779851549E-2</c:v>
                </c:pt>
                <c:pt idx="4">
                  <c:v>8.2786314731321115E-2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1.3957875871217256E-2</c:v>
                </c:pt>
                <c:pt idx="1">
                  <c:v>7.023593514368219E-2</c:v>
                </c:pt>
                <c:pt idx="2">
                  <c:v>0.10821215384822214</c:v>
                </c:pt>
                <c:pt idx="3">
                  <c:v>0.13010706204500205</c:v>
                </c:pt>
                <c:pt idx="4">
                  <c:v>0.13638785677303619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1.0696783428519666E-3</c:v>
                </c:pt>
                <c:pt idx="1">
                  <c:v>5.5026475621184606E-3</c:v>
                </c:pt>
                <c:pt idx="2">
                  <c:v>9.2742710939931541E-3</c:v>
                </c:pt>
                <c:pt idx="3">
                  <c:v>1.4381664875790932E-2</c:v>
                </c:pt>
                <c:pt idx="4">
                  <c:v>2.2852389467711478E-2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invertIfNegative val="0"/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2.4607198000930878E-3</c:v>
                </c:pt>
                <c:pt idx="1">
                  <c:v>1.260126447256902E-2</c:v>
                </c:pt>
                <c:pt idx="2">
                  <c:v>2.1917231999805772E-2</c:v>
                </c:pt>
                <c:pt idx="3">
                  <c:v>3.7414532465756933E-2</c:v>
                </c:pt>
                <c:pt idx="4">
                  <c:v>6.6131788497564029E-2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198592"/>
        <c:axId val="111200128"/>
      </c:barChart>
      <c:catAx>
        <c:axId val="1111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1200128"/>
        <c:crosses val="autoZero"/>
        <c:auto val="1"/>
        <c:lblAlgn val="ctr"/>
        <c:lblOffset val="100"/>
        <c:noMultiLvlLbl val="0"/>
      </c:catAx>
      <c:valAx>
        <c:axId val="111200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1198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5049136299822E-2"/>
          <c:y val="0.11366526552601977"/>
          <c:w val="0.63835846100632765"/>
          <c:h val="0.80691360948302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0.66554974741977824</c:v>
                </c:pt>
                <c:pt idx="1">
                  <c:v>3.3401088752081796</c:v>
                </c:pt>
                <c:pt idx="2">
                  <c:v>5.1738600716890737</c:v>
                </c:pt>
                <c:pt idx="3">
                  <c:v>4.5573564478304345</c:v>
                </c:pt>
                <c:pt idx="4">
                  <c:v>3.6855214210773735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NW Utility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-0.85496989229889298</c:v>
                </c:pt>
                <c:pt idx="1">
                  <c:v>-4.2862986186292611</c:v>
                </c:pt>
                <c:pt idx="2">
                  <c:v>-6.5957374008244782</c:v>
                </c:pt>
                <c:pt idx="3">
                  <c:v>-6.8801358160474688</c:v>
                </c:pt>
                <c:pt idx="4">
                  <c:v>-6.4369368698800251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NW Utility and Consumer</c:v>
                </c:pt>
              </c:strCache>
            </c:strRef>
          </c:tx>
          <c:invertIfNegative val="0"/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-0.18942014487911479</c:v>
                </c:pt>
                <c:pt idx="1">
                  <c:v>-0.94618974342108153</c:v>
                </c:pt>
                <c:pt idx="2">
                  <c:v>-1.4218773291354043</c:v>
                </c:pt>
                <c:pt idx="3">
                  <c:v>-2.3227793682170352</c:v>
                </c:pt>
                <c:pt idx="4">
                  <c:v>-2.7514154488026517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72480"/>
        <c:axId val="133574016"/>
      </c:barChart>
      <c:catAx>
        <c:axId val="1335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133574016"/>
        <c:crosses val="autoZero"/>
        <c:auto val="1"/>
        <c:lblAlgn val="ctr"/>
        <c:lblOffset val="100"/>
        <c:noMultiLvlLbl val="0"/>
      </c:catAx>
      <c:valAx>
        <c:axId val="13357401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57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65"/>
          <c:w val="0.27889560316588335"/>
          <c:h val="0.411098612673415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Charts for PPT'!$M$5</c:f>
              <c:strCache>
                <c:ptCount val="1"/>
                <c:pt idx="0">
                  <c:v>NW Utility and Consumer</c:v>
                </c:pt>
              </c:strCache>
            </c:strRef>
          </c:tx>
          <c:invertIfNegative val="0"/>
          <c:val>
            <c:numRef>
              <c:f>'Additional Charts for PPT'!$N$5</c:f>
              <c:numCache>
                <c:formatCode>0.00</c:formatCode>
                <c:ptCount val="1"/>
                <c:pt idx="0">
                  <c:v>-2.7514154488026512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PPT'!$M$6</c:f>
              <c:strCache>
                <c:ptCount val="1"/>
                <c:pt idx="0">
                  <c:v>NW Utility</c:v>
                </c:pt>
              </c:strCache>
            </c:strRef>
          </c:tx>
          <c:invertIfNegative val="0"/>
          <c:val>
            <c:numRef>
              <c:f>'Additional Charts for PPT'!$N$6</c:f>
              <c:numCache>
                <c:formatCode>0.00</c:formatCode>
                <c:ptCount val="1"/>
                <c:pt idx="0">
                  <c:v>-6.4369368698800251</c:v>
                </c:pt>
              </c:numCache>
            </c:numRef>
          </c:val>
        </c:ser>
        <c:ser>
          <c:idx val="2"/>
          <c:order val="2"/>
          <c:tx>
            <c:strRef>
              <c:f>'Additional Charts for PPT'!$M$7</c:f>
              <c:strCache>
                <c:ptCount val="1"/>
                <c:pt idx="0">
                  <c:v>Idaho Consumer</c:v>
                </c:pt>
              </c:strCache>
            </c:strRef>
          </c:tx>
          <c:invertIfNegative val="0"/>
          <c:val>
            <c:numRef>
              <c:f>'Additional Charts for PPT'!$N$7</c:f>
              <c:numCache>
                <c:formatCode>0.00</c:formatCode>
                <c:ptCount val="1"/>
                <c:pt idx="0">
                  <c:v>0.94625120202463442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PPT'!$M$8</c:f>
              <c:strCache>
                <c:ptCount val="1"/>
                <c:pt idx="0">
                  <c:v>Montana Consumer</c:v>
                </c:pt>
              </c:strCache>
            </c:strRef>
          </c:tx>
          <c:invertIfNegative val="0"/>
          <c:val>
            <c:numRef>
              <c:f>'Additional Charts for PPT'!$N$8</c:f>
              <c:numCache>
                <c:formatCode>0.00</c:formatCode>
                <c:ptCount val="1"/>
                <c:pt idx="0">
                  <c:v>0.83073489812273016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PPT'!$M$9</c:f>
              <c:strCache>
                <c:ptCount val="1"/>
                <c:pt idx="0">
                  <c:v>Oregon Consumer</c:v>
                </c:pt>
              </c:strCache>
            </c:strRef>
          </c:tx>
          <c:invertIfNegative val="0"/>
          <c:val>
            <c:numRef>
              <c:f>'Additional Charts for PPT'!$N$9</c:f>
              <c:numCache>
                <c:formatCode>0.00</c:formatCode>
                <c:ptCount val="1"/>
                <c:pt idx="0">
                  <c:v>1.1261373832619133</c:v>
                </c:pt>
              </c:numCache>
            </c:numRef>
          </c:val>
        </c:ser>
        <c:ser>
          <c:idx val="5"/>
          <c:order val="5"/>
          <c:tx>
            <c:strRef>
              <c:f>'Additional Charts for PPT'!$M$10</c:f>
              <c:strCache>
                <c:ptCount val="1"/>
                <c:pt idx="0">
                  <c:v>Washington Consumer</c:v>
                </c:pt>
              </c:strCache>
            </c:strRef>
          </c:tx>
          <c:invertIfNegative val="0"/>
          <c:val>
            <c:numRef>
              <c:f>'Additional Charts for PPT'!$N$10</c:f>
              <c:numCache>
                <c:formatCode>0.00</c:formatCode>
                <c:ptCount val="1"/>
                <c:pt idx="0">
                  <c:v>0.78239793766809562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33634304"/>
        <c:axId val="133648384"/>
      </c:barChart>
      <c:catAx>
        <c:axId val="13363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3648384"/>
        <c:crosses val="autoZero"/>
        <c:auto val="1"/>
        <c:lblAlgn val="ctr"/>
        <c:lblOffset val="100"/>
        <c:noMultiLvlLbl val="0"/>
      </c:catAx>
      <c:valAx>
        <c:axId val="133648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63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Charts for PPT'!$M$24</c:f>
              <c:strCache>
                <c:ptCount val="1"/>
                <c:pt idx="0">
                  <c:v>Northwest</c:v>
                </c:pt>
              </c:strCache>
            </c:strRef>
          </c:tx>
          <c:invertIfNegative val="0"/>
          <c:val>
            <c:numRef>
              <c:f>'Additional Charts for PPT'!$N$24</c:f>
              <c:numCache>
                <c:formatCode>0</c:formatCode>
                <c:ptCount val="1"/>
                <c:pt idx="0">
                  <c:v>994.88977896136385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PPT'!$M$25</c:f>
              <c:strCache>
                <c:ptCount val="1"/>
              </c:strCache>
            </c:strRef>
          </c:tx>
          <c:invertIfNegative val="0"/>
          <c:val>
            <c:numRef>
              <c:f>'Additional Charts for PPT'!$N$25</c:f>
              <c:numCache>
                <c:formatCode>0</c:formatCode>
                <c:ptCount val="1"/>
              </c:numCache>
            </c:numRef>
          </c:val>
        </c:ser>
        <c:ser>
          <c:idx val="2"/>
          <c:order val="2"/>
          <c:tx>
            <c:strRef>
              <c:f>'Additional Charts for PPT'!$M$26</c:f>
              <c:strCache>
                <c:ptCount val="1"/>
                <c:pt idx="0">
                  <c:v>Idaho</c:v>
                </c:pt>
              </c:strCache>
            </c:strRef>
          </c:tx>
          <c:invertIfNegative val="0"/>
          <c:val>
            <c:numRef>
              <c:f>'Additional Charts for PPT'!$N$26</c:f>
              <c:numCache>
                <c:formatCode>0</c:formatCode>
                <c:ptCount val="1"/>
                <c:pt idx="0">
                  <c:v>171.2470265456648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PPT'!$M$27</c:f>
              <c:strCache>
                <c:ptCount val="1"/>
                <c:pt idx="0">
                  <c:v>Montana</c:v>
                </c:pt>
              </c:strCache>
            </c:strRef>
          </c:tx>
          <c:invertIfNegative val="0"/>
          <c:val>
            <c:numRef>
              <c:f>'Additional Charts for PPT'!$N$27</c:f>
              <c:numCache>
                <c:formatCode>0</c:formatCode>
                <c:ptCount val="1"/>
                <c:pt idx="0">
                  <c:v>145.93162753715538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PPT'!$M$28</c:f>
              <c:strCache>
                <c:ptCount val="1"/>
                <c:pt idx="0">
                  <c:v>Oregon</c:v>
                </c:pt>
              </c:strCache>
            </c:strRef>
          </c:tx>
          <c:invertIfNegative val="0"/>
          <c:val>
            <c:numRef>
              <c:f>'Additional Charts for PPT'!$N$28</c:f>
              <c:numCache>
                <c:formatCode>0</c:formatCode>
                <c:ptCount val="1"/>
                <c:pt idx="0">
                  <c:v>207.77943228039692</c:v>
                </c:pt>
              </c:numCache>
            </c:numRef>
          </c:val>
        </c:ser>
        <c:ser>
          <c:idx val="5"/>
          <c:order val="5"/>
          <c:tx>
            <c:strRef>
              <c:f>'Additional Charts for PPT'!$M$29</c:f>
              <c:strCache>
                <c:ptCount val="1"/>
                <c:pt idx="0">
                  <c:v>Washington</c:v>
                </c:pt>
              </c:strCache>
            </c:strRef>
          </c:tx>
          <c:invertIfNegative val="0"/>
          <c:val>
            <c:numRef>
              <c:f>'Additional Charts for PPT'!$N$29</c:f>
              <c:numCache>
                <c:formatCode>0</c:formatCode>
                <c:ptCount val="1"/>
                <c:pt idx="0">
                  <c:v>469.93169259814687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760896"/>
        <c:axId val="133762432"/>
      </c:barChart>
      <c:catAx>
        <c:axId val="13376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33762432"/>
        <c:crosses val="autoZero"/>
        <c:auto val="1"/>
        <c:lblAlgn val="ctr"/>
        <c:lblOffset val="100"/>
        <c:noMultiLvlLbl val="0"/>
      </c:catAx>
      <c:valAx>
        <c:axId val="1337624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3760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Charts for PPT'!$M$59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'Additional Charts for PPT'!$N$59</c:f>
              <c:numCache>
                <c:formatCode>0</c:formatCode>
                <c:ptCount val="1"/>
                <c:pt idx="0">
                  <c:v>382.6246402693414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PPT'!$M$60</c:f>
              <c:strCache>
                <c:ptCount val="1"/>
              </c:strCache>
            </c:strRef>
          </c:tx>
          <c:invertIfNegative val="0"/>
          <c:val>
            <c:numRef>
              <c:f>'Additional Charts for PPT'!$N$60</c:f>
              <c:numCache>
                <c:formatCode>0</c:formatCode>
                <c:ptCount val="1"/>
              </c:numCache>
            </c:numRef>
          </c:val>
        </c:ser>
        <c:ser>
          <c:idx val="2"/>
          <c:order val="2"/>
          <c:tx>
            <c:strRef>
              <c:f>'Additional Charts for PPT'!$M$61</c:f>
              <c:strCache>
                <c:ptCount val="1"/>
                <c:pt idx="0">
                  <c:v>Idaho</c:v>
                </c:pt>
              </c:strCache>
            </c:strRef>
          </c:tx>
          <c:invertIfNegative val="0"/>
          <c:val>
            <c:numRef>
              <c:f>'Additional Charts for PPT'!$N$61</c:f>
              <c:numCache>
                <c:formatCode>0</c:formatCode>
                <c:ptCount val="1"/>
                <c:pt idx="0">
                  <c:v>74.419190699302675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PPT'!$M$62</c:f>
              <c:strCache>
                <c:ptCount val="1"/>
                <c:pt idx="0">
                  <c:v>Montana</c:v>
                </c:pt>
              </c:strCache>
            </c:strRef>
          </c:tx>
          <c:invertIfNegative val="0"/>
          <c:val>
            <c:numRef>
              <c:f>'Additional Charts for PPT'!$N$62</c:f>
              <c:numCache>
                <c:formatCode>0</c:formatCode>
                <c:ptCount val="1"/>
                <c:pt idx="0">
                  <c:v>86.003815001291571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PPT'!$M$63</c:f>
              <c:strCache>
                <c:ptCount val="1"/>
                <c:pt idx="0">
                  <c:v>Oregon</c:v>
                </c:pt>
              </c:strCache>
            </c:strRef>
          </c:tx>
          <c:invertIfNegative val="0"/>
          <c:val>
            <c:numRef>
              <c:f>'Additional Charts for PPT'!$N$63</c:f>
              <c:numCache>
                <c:formatCode>0</c:formatCode>
                <c:ptCount val="1"/>
                <c:pt idx="0">
                  <c:v>93.465114017290432</c:v>
                </c:pt>
              </c:numCache>
            </c:numRef>
          </c:val>
        </c:ser>
        <c:ser>
          <c:idx val="5"/>
          <c:order val="5"/>
          <c:tx>
            <c:strRef>
              <c:f>'Additional Charts for PPT'!$M$64</c:f>
              <c:strCache>
                <c:ptCount val="1"/>
                <c:pt idx="0">
                  <c:v>Washington</c:v>
                </c:pt>
              </c:strCache>
            </c:strRef>
          </c:tx>
          <c:invertIfNegative val="0"/>
          <c:val>
            <c:numRef>
              <c:f>'Additional Charts for PPT'!$N$64</c:f>
              <c:numCache>
                <c:formatCode>0</c:formatCode>
                <c:ptCount val="1"/>
                <c:pt idx="0">
                  <c:v>128.73652055145675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826048"/>
        <c:axId val="133827584"/>
      </c:barChart>
      <c:catAx>
        <c:axId val="133826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827584"/>
        <c:crosses val="autoZero"/>
        <c:auto val="1"/>
        <c:lblAlgn val="ctr"/>
        <c:lblOffset val="100"/>
        <c:noMultiLvlLbl val="0"/>
      </c:catAx>
      <c:valAx>
        <c:axId val="1338275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382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Charts for PPT'!$M$77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'Additional Charts for PPT'!$N$77</c:f>
              <c:numCache>
                <c:formatCode>0</c:formatCode>
                <c:ptCount val="1"/>
                <c:pt idx="0">
                  <c:v>755.43018451530145</c:v>
                </c:pt>
              </c:numCache>
            </c:numRef>
          </c:val>
        </c:ser>
        <c:ser>
          <c:idx val="1"/>
          <c:order val="1"/>
          <c:tx>
            <c:strRef>
              <c:f>'Additional Charts for PPT'!$M$78</c:f>
              <c:strCache>
                <c:ptCount val="1"/>
              </c:strCache>
            </c:strRef>
          </c:tx>
          <c:invertIfNegative val="0"/>
          <c:val>
            <c:numRef>
              <c:f>'Additional Charts for PPT'!$N$78</c:f>
              <c:numCache>
                <c:formatCode>0</c:formatCode>
                <c:ptCount val="1"/>
              </c:numCache>
            </c:numRef>
          </c:val>
        </c:ser>
        <c:ser>
          <c:idx val="2"/>
          <c:order val="2"/>
          <c:tx>
            <c:strRef>
              <c:f>'Additional Charts for PPT'!$M$79</c:f>
              <c:strCache>
                <c:ptCount val="1"/>
                <c:pt idx="0">
                  <c:v>Idaho</c:v>
                </c:pt>
              </c:strCache>
            </c:strRef>
          </c:tx>
          <c:invertIfNegative val="0"/>
          <c:val>
            <c:numRef>
              <c:f>'Additional Charts for PPT'!$N$79</c:f>
              <c:numCache>
                <c:formatCode>0</c:formatCode>
                <c:ptCount val="1"/>
                <c:pt idx="0">
                  <c:v>126.10011363447524</c:v>
                </c:pt>
              </c:numCache>
            </c:numRef>
          </c:val>
        </c:ser>
        <c:ser>
          <c:idx val="3"/>
          <c:order val="3"/>
          <c:tx>
            <c:strRef>
              <c:f>'Additional Charts for PPT'!$M$80</c:f>
              <c:strCache>
                <c:ptCount val="1"/>
                <c:pt idx="0">
                  <c:v>Montana</c:v>
                </c:pt>
              </c:strCache>
            </c:strRef>
          </c:tx>
          <c:invertIfNegative val="0"/>
          <c:val>
            <c:numRef>
              <c:f>'Additional Charts for PPT'!$N$80</c:f>
              <c:numCache>
                <c:formatCode>0</c:formatCode>
                <c:ptCount val="1"/>
                <c:pt idx="0">
                  <c:v>130.4345690573613</c:v>
                </c:pt>
              </c:numCache>
            </c:numRef>
          </c:val>
        </c:ser>
        <c:ser>
          <c:idx val="4"/>
          <c:order val="4"/>
          <c:tx>
            <c:strRef>
              <c:f>'Additional Charts for PPT'!$M$81</c:f>
              <c:strCache>
                <c:ptCount val="1"/>
                <c:pt idx="0">
                  <c:v>Oregon</c:v>
                </c:pt>
              </c:strCache>
            </c:strRef>
          </c:tx>
          <c:invertIfNegative val="0"/>
          <c:val>
            <c:numRef>
              <c:f>'Additional Charts for PPT'!$N$81</c:f>
              <c:numCache>
                <c:formatCode>0</c:formatCode>
                <c:ptCount val="1"/>
                <c:pt idx="0">
                  <c:v>156.60893991551623</c:v>
                </c:pt>
              </c:numCache>
            </c:numRef>
          </c:val>
        </c:ser>
        <c:ser>
          <c:idx val="5"/>
          <c:order val="5"/>
          <c:tx>
            <c:strRef>
              <c:f>'Additional Charts for PPT'!$M$82</c:f>
              <c:strCache>
                <c:ptCount val="1"/>
                <c:pt idx="0">
                  <c:v>Washington</c:v>
                </c:pt>
              </c:strCache>
            </c:strRef>
          </c:tx>
          <c:invertIfNegative val="0"/>
          <c:val>
            <c:numRef>
              <c:f>'Additional Charts for PPT'!$N$82</c:f>
              <c:numCache>
                <c:formatCode>0</c:formatCode>
                <c:ptCount val="1"/>
                <c:pt idx="0">
                  <c:v>342.28656190794868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887488"/>
        <c:axId val="133889024"/>
      </c:barChart>
      <c:catAx>
        <c:axId val="133887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889024"/>
        <c:crosses val="autoZero"/>
        <c:auto val="1"/>
        <c:lblAlgn val="ctr"/>
        <c:lblOffset val="100"/>
        <c:noMultiLvlLbl val="0"/>
      </c:catAx>
      <c:valAx>
        <c:axId val="133889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3887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14287</xdr:rowOff>
    </xdr:from>
    <xdr:to>
      <xdr:col>10</xdr:col>
      <xdr:colOff>600075</xdr:colOff>
      <xdr:row>18</xdr:row>
      <xdr:rowOff>190500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21</xdr:row>
      <xdr:rowOff>9525</xdr:rowOff>
    </xdr:from>
    <xdr:to>
      <xdr:col>10</xdr:col>
      <xdr:colOff>571500</xdr:colOff>
      <xdr:row>36</xdr:row>
      <xdr:rowOff>190500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57</xdr:row>
      <xdr:rowOff>4761</xdr:rowOff>
    </xdr:from>
    <xdr:to>
      <xdr:col>10</xdr:col>
      <xdr:colOff>600075</xdr:colOff>
      <xdr:row>72</xdr:row>
      <xdr:rowOff>190499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19049</xdr:colOff>
      <xdr:row>75</xdr:row>
      <xdr:rowOff>23811</xdr:rowOff>
    </xdr:from>
    <xdr:to>
      <xdr:col>11</xdr:col>
      <xdr:colOff>9524</xdr:colOff>
      <xdr:row>90</xdr:row>
      <xdr:rowOff>209549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39</xdr:row>
      <xdr:rowOff>28575</xdr:rowOff>
    </xdr:from>
    <xdr:to>
      <xdr:col>10</xdr:col>
      <xdr:colOff>604837</xdr:colOff>
      <xdr:row>54</xdr:row>
      <xdr:rowOff>228599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371474</xdr:colOff>
      <xdr:row>93</xdr:row>
      <xdr:rowOff>9525</xdr:rowOff>
    </xdr:from>
    <xdr:to>
      <xdr:col>10</xdr:col>
      <xdr:colOff>581024</xdr:colOff>
      <xdr:row>109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23812</xdr:colOff>
      <xdr:row>110</xdr:row>
      <xdr:rowOff>0</xdr:rowOff>
    </xdr:from>
    <xdr:to>
      <xdr:col>11</xdr:col>
      <xdr:colOff>9527</xdr:colOff>
      <xdr:row>125</xdr:row>
      <xdr:rowOff>204787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35719</xdr:colOff>
      <xdr:row>128</xdr:row>
      <xdr:rowOff>11906</xdr:rowOff>
    </xdr:from>
    <xdr:to>
      <xdr:col>10</xdr:col>
      <xdr:colOff>595313</xdr:colOff>
      <xdr:row>143</xdr:row>
      <xdr:rowOff>234552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119062</xdr:colOff>
      <xdr:row>48</xdr:row>
      <xdr:rowOff>202405</xdr:rowOff>
    </xdr:from>
    <xdr:to>
      <xdr:col>14</xdr:col>
      <xdr:colOff>23811</xdr:colOff>
      <xdr:row>51</xdr:row>
      <xdr:rowOff>178593</xdr:rowOff>
    </xdr:to>
    <xdr:sp macro="" textlink="">
      <xdr:nvSpPr>
        <xdr:cNvPr id="9" name="Rectangle 8"/>
        <xdr:cNvSpPr/>
      </xdr:nvSpPr>
      <xdr:spPr>
        <a:xfrm>
          <a:off x="7167562" y="12322968"/>
          <a:ext cx="1214437" cy="690563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21432</xdr:colOff>
      <xdr:row>48</xdr:row>
      <xdr:rowOff>188118</xdr:rowOff>
    </xdr:from>
    <xdr:to>
      <xdr:col>20</xdr:col>
      <xdr:colOff>11907</xdr:colOff>
      <xdr:row>51</xdr:row>
      <xdr:rowOff>154781</xdr:rowOff>
    </xdr:to>
    <xdr:sp macro="" textlink="">
      <xdr:nvSpPr>
        <xdr:cNvPr id="15" name="Rectangle 14"/>
        <xdr:cNvSpPr/>
      </xdr:nvSpPr>
      <xdr:spPr>
        <a:xfrm>
          <a:off x="10808495" y="12308681"/>
          <a:ext cx="1204912" cy="681038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11908</xdr:colOff>
      <xdr:row>48</xdr:row>
      <xdr:rowOff>214313</xdr:rowOff>
    </xdr:from>
    <xdr:to>
      <xdr:col>16</xdr:col>
      <xdr:colOff>571501</xdr:colOff>
      <xdr:row>51</xdr:row>
      <xdr:rowOff>166688</xdr:rowOff>
    </xdr:to>
    <xdr:sp macro="" textlink="">
      <xdr:nvSpPr>
        <xdr:cNvPr id="16" name="Rectangle 15"/>
        <xdr:cNvSpPr/>
      </xdr:nvSpPr>
      <xdr:spPr>
        <a:xfrm>
          <a:off x="8977314" y="12334876"/>
          <a:ext cx="1166812" cy="66675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19051</xdr:colOff>
      <xdr:row>48</xdr:row>
      <xdr:rowOff>209549</xdr:rowOff>
    </xdr:from>
    <xdr:to>
      <xdr:col>23</xdr:col>
      <xdr:colOff>9526</xdr:colOff>
      <xdr:row>51</xdr:row>
      <xdr:rowOff>176212</xdr:rowOff>
    </xdr:to>
    <xdr:sp macro="" textlink="">
      <xdr:nvSpPr>
        <xdr:cNvPr id="17" name="Rectangle 16"/>
        <xdr:cNvSpPr/>
      </xdr:nvSpPr>
      <xdr:spPr>
        <a:xfrm>
          <a:off x="12627770" y="12330112"/>
          <a:ext cx="1204912" cy="681038"/>
        </a:xfrm>
        <a:prstGeom prst="rect">
          <a:avLst/>
        </a:prstGeom>
        <a:ln>
          <a:solidFill>
            <a:srgbClr val="B66D3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327421</xdr:colOff>
      <xdr:row>145</xdr:row>
      <xdr:rowOff>509587</xdr:rowOff>
    </xdr:from>
    <xdr:to>
      <xdr:col>10</xdr:col>
      <xdr:colOff>595311</xdr:colOff>
      <xdr:row>161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35719</xdr:colOff>
      <xdr:row>165</xdr:row>
      <xdr:rowOff>11907</xdr:rowOff>
    </xdr:from>
    <xdr:to>
      <xdr:col>11</xdr:col>
      <xdr:colOff>65485</xdr:colOff>
      <xdr:row>180</xdr:row>
      <xdr:rowOff>180976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345281</xdr:colOff>
      <xdr:row>221</xdr:row>
      <xdr:rowOff>71439</xdr:rowOff>
    </xdr:from>
    <xdr:to>
      <xdr:col>10</xdr:col>
      <xdr:colOff>569120</xdr:colOff>
      <xdr:row>237</xdr:row>
      <xdr:rowOff>38101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35719</xdr:colOff>
      <xdr:row>240</xdr:row>
      <xdr:rowOff>11906</xdr:rowOff>
    </xdr:from>
    <xdr:to>
      <xdr:col>10</xdr:col>
      <xdr:colOff>595313</xdr:colOff>
      <xdr:row>255</xdr:row>
      <xdr:rowOff>234552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23812</xdr:colOff>
      <xdr:row>184</xdr:row>
      <xdr:rowOff>0</xdr:rowOff>
    </xdr:from>
    <xdr:to>
      <xdr:col>11</xdr:col>
      <xdr:colOff>9527</xdr:colOff>
      <xdr:row>199</xdr:row>
      <xdr:rowOff>204787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35719</xdr:colOff>
      <xdr:row>202</xdr:row>
      <xdr:rowOff>11906</xdr:rowOff>
    </xdr:from>
    <xdr:to>
      <xdr:col>10</xdr:col>
      <xdr:colOff>595313</xdr:colOff>
      <xdr:row>217</xdr:row>
      <xdr:rowOff>234552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Oregon_gt_5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Montana_gt_5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Oregon_lt_5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Washington_gt_5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Washington_lt_5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Northwest_lt_5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Northwest_gt_5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Idaho_lt_5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Montana_lt_5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DUG%20Market%20Share%20Forecast%20Idaho_gt_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8.3880875702778805</v>
          </cell>
        </row>
      </sheetData>
      <sheetData sheetId="8"/>
      <sheetData sheetId="9">
        <row r="7">
          <cell r="B7">
            <v>12.719472616365067</v>
          </cell>
        </row>
      </sheetData>
      <sheetData sheetId="10">
        <row r="5">
          <cell r="W5">
            <v>-0.13168357528242999</v>
          </cell>
        </row>
        <row r="11">
          <cell r="B11">
            <v>0</v>
          </cell>
          <cell r="C11">
            <v>-1.3818760485975705</v>
          </cell>
          <cell r="D11">
            <v>-2.6667242300466865</v>
          </cell>
          <cell r="E11">
            <v>-3.8614628345663506</v>
          </cell>
          <cell r="F11">
            <v>-4.9725157191740825</v>
          </cell>
          <cell r="G11">
            <v>-6.0058476256028488</v>
          </cell>
          <cell r="H11">
            <v>-6.9669969755849781</v>
          </cell>
          <cell r="I11">
            <v>-7.8611063236901115</v>
          </cell>
          <cell r="J11">
            <v>-8.6929506350341192</v>
          </cell>
          <cell r="K11">
            <v>-9.4669635432239438</v>
          </cell>
          <cell r="L11">
            <v>-10.187261732806682</v>
          </cell>
          <cell r="M11">
            <v>-10.85766758018552</v>
          </cell>
          <cell r="N11">
            <v>-11.481730177396852</v>
          </cell>
          <cell r="O11">
            <v>-12.062744854257321</v>
          </cell>
          <cell r="P11">
            <v>-12.603771306138984</v>
          </cell>
          <cell r="Q11">
            <v>-13.107650426969544</v>
          </cell>
          <cell r="R11">
            <v>-13.577019939940257</v>
          </cell>
          <cell r="S11">
            <v>-14.014328911798376</v>
          </cell>
          <cell r="T11">
            <v>-14.421851230467118</v>
          </cell>
          <cell r="U11">
            <v>-14.80169812003964</v>
          </cell>
          <cell r="V11">
            <v>-15.155829761905046</v>
          </cell>
          <cell r="W11">
            <v>-15.486066085852881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0.37069308491385228</v>
          </cell>
        </row>
      </sheetData>
      <sheetData sheetId="8"/>
      <sheetData sheetId="9">
        <row r="7">
          <cell r="B7">
            <v>0.81354446047715001</v>
          </cell>
        </row>
      </sheetData>
      <sheetData sheetId="10">
        <row r="5">
          <cell r="W5">
            <v>-1.3546756740339191E-2</v>
          </cell>
        </row>
        <row r="11">
          <cell r="B11">
            <v>0</v>
          </cell>
          <cell r="C11">
            <v>-0.14028124747766302</v>
          </cell>
          <cell r="D11">
            <v>-0.27084962229646109</v>
          </cell>
          <cell r="E11">
            <v>-0.39239820212607568</v>
          </cell>
          <cell r="F11">
            <v>-0.50557052128506419</v>
          </cell>
          <cell r="G11">
            <v>-0.61096410962840653</v>
          </cell>
          <cell r="H11">
            <v>-0.70913377867138583</v>
          </cell>
          <cell r="I11">
            <v>-0.80059467300430953</v>
          </cell>
          <cell r="J11">
            <v>-0.88582510376290746</v>
          </cell>
          <cell r="K11">
            <v>-0.9652691797216939</v>
          </cell>
          <cell r="L11">
            <v>-1.0393392504656975</v>
          </cell>
          <cell r="M11">
            <v>-1.1084181750633699</v>
          </cell>
          <cell r="N11">
            <v>-1.1728614287047208</v>
          </cell>
          <cell r="O11">
            <v>-1.2329990588784241</v>
          </cell>
          <cell r="P11">
            <v>-1.2891375018349154</v>
          </cell>
          <cell r="Q11">
            <v>-1.3415612693148817</v>
          </cell>
          <cell r="R11">
            <v>-1.3905345148096802</v>
          </cell>
          <cell r="S11">
            <v>-1.4363024879583395</v>
          </cell>
          <cell r="T11">
            <v>-1.4790928850711687</v>
          </cell>
          <cell r="U11">
            <v>-1.5191171031992674</v>
          </cell>
          <cell r="V11">
            <v>-1.5565714046392631</v>
          </cell>
          <cell r="W11">
            <v>-1.5916379982705242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148.22085234523834</v>
          </cell>
        </row>
      </sheetData>
      <sheetData sheetId="8"/>
      <sheetData sheetId="9">
        <row r="7">
          <cell r="B7">
            <v>80.745641400925365</v>
          </cell>
        </row>
      </sheetData>
      <sheetData sheetId="10">
        <row r="5">
          <cell r="W5">
            <v>1.2578209585443432</v>
          </cell>
        </row>
        <row r="11">
          <cell r="B11">
            <v>0</v>
          </cell>
          <cell r="C11">
            <v>22.491125271018472</v>
          </cell>
          <cell r="D11">
            <v>43.364625419166259</v>
          </cell>
          <cell r="E11">
            <v>62.732795342368647</v>
          </cell>
          <cell r="F11">
            <v>80.697730669990207</v>
          </cell>
          <cell r="G11">
            <v>97.351150789452717</v>
          </cell>
          <cell r="H11">
            <v>112.77408312296019</v>
          </cell>
          <cell r="I11">
            <v>127.03649616589976</v>
          </cell>
          <cell r="J11">
            <v>140.19701173253034</v>
          </cell>
          <cell r="K11">
            <v>152.30286342483907</v>
          </cell>
          <cell r="L11">
            <v>163.39028630542154</v>
          </cell>
          <cell r="M11">
            <v>173.48550810116691</v>
          </cell>
          <cell r="N11">
            <v>182.6064533665388</v>
          </cell>
          <cell r="O11">
            <v>190.76516618252808</v>
          </cell>
          <cell r="P11">
            <v>197.97081696404766</v>
          </cell>
          <cell r="Q11">
            <v>204.23301538880744</v>
          </cell>
          <cell r="R11">
            <v>209.56504640819935</v>
          </cell>
          <cell r="S11">
            <v>213.9866181182247</v>
          </cell>
          <cell r="T11">
            <v>217.52577581583898</v>
          </cell>
          <cell r="U11">
            <v>220.21978100520698</v>
          </cell>
          <cell r="V11">
            <v>222.11493555675708</v>
          </cell>
          <cell r="W11">
            <v>223.2654983662498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36.551426624300973</v>
          </cell>
        </row>
      </sheetData>
      <sheetData sheetId="10">
        <row r="5">
          <cell r="W5">
            <v>-0.31214550855179346</v>
          </cell>
        </row>
        <row r="11">
          <cell r="B11">
            <v>0</v>
          </cell>
          <cell r="C11">
            <v>-3.3041256370033287</v>
          </cell>
          <cell r="D11">
            <v>-6.3740263109426616</v>
          </cell>
          <cell r="E11">
            <v>-9.2263982804911002</v>
          </cell>
          <cell r="F11">
            <v>-11.876744728821684</v>
          </cell>
          <cell r="G11">
            <v>-14.339460986636141</v>
          </cell>
          <cell r="H11">
            <v>-16.627913667955976</v>
          </cell>
          <cell r="I11">
            <v>-18.754514153478191</v>
          </cell>
          <cell r="J11">
            <v>-20.730786825238418</v>
          </cell>
          <cell r="K11">
            <v>-22.567432427487045</v>
          </cell>
          <cell r="L11">
            <v>-24.27438690190386</v>
          </cell>
          <cell r="M11">
            <v>-25.860876020411457</v>
          </cell>
          <cell r="N11">
            <v>-27.335466115756802</v>
          </cell>
          <cell r="O11">
            <v>-28.706111188590253</v>
          </cell>
          <cell r="P11">
            <v>-29.980196649861938</v>
          </cell>
          <cell r="Q11">
            <v>-31.1645799388684</v>
          </cell>
          <cell r="R11">
            <v>-32.265628240115099</v>
          </cell>
          <cell r="S11">
            <v>-33.289253506221037</v>
          </cell>
          <cell r="T11">
            <v>-34.240944979289125</v>
          </cell>
          <cell r="U11">
            <v>-35.125799389421374</v>
          </cell>
          <cell r="V11">
            <v>-35.948548996295997</v>
          </cell>
          <cell r="W11">
            <v>-36.713587627870901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305.73513528364771</v>
          </cell>
        </row>
      </sheetData>
      <sheetData sheetId="8"/>
      <sheetData sheetId="9">
        <row r="7">
          <cell r="B7">
            <v>92.185093927155776</v>
          </cell>
        </row>
      </sheetData>
      <sheetData sheetId="10">
        <row r="5">
          <cell r="W5">
            <v>1.0945434462198891</v>
          </cell>
        </row>
        <row r="11">
          <cell r="B11">
            <v>0</v>
          </cell>
          <cell r="C11">
            <v>82.148436725452342</v>
          </cell>
          <cell r="D11">
            <v>158.41056043961981</v>
          </cell>
          <cell r="E11">
            <v>229.19652132083024</v>
          </cell>
          <cell r="F11">
            <v>294.88039451963772</v>
          </cell>
          <cell r="G11">
            <v>355.79993428230432</v>
          </cell>
          <cell r="H11">
            <v>412.25586228242452</v>
          </cell>
          <cell r="I11">
            <v>464.51095052102181</v>
          </cell>
          <cell r="J11">
            <v>512.7892850080093</v>
          </cell>
          <cell r="K11">
            <v>557.27620351980806</v>
          </cell>
          <cell r="L11">
            <v>598.11945573724711</v>
          </cell>
          <cell r="M11">
            <v>635.43209972716102</v>
          </cell>
          <cell r="N11">
            <v>669.29749398533465</v>
          </cell>
          <cell r="O11">
            <v>652.4838363454013</v>
          </cell>
          <cell r="P11">
            <v>635.70910334433847</v>
          </cell>
          <cell r="Q11">
            <v>618.77596658928792</v>
          </cell>
          <cell r="R11">
            <v>601.51124455390595</v>
          </cell>
          <cell r="S11">
            <v>583.77383826619371</v>
          </cell>
          <cell r="T11">
            <v>565.4605835913884</v>
          </cell>
          <cell r="U11">
            <v>546.50927701789942</v>
          </cell>
          <cell r="V11">
            <v>526.89861501542418</v>
          </cell>
          <cell r="W11">
            <v>506.64528022601775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>
            <v>364.59763592798538</v>
          </cell>
        </row>
      </sheetData>
      <sheetData sheetId="20">
        <row r="5">
          <cell r="C5">
            <v>297.40780533410674</v>
          </cell>
        </row>
      </sheetData>
      <sheetData sheetId="21">
        <row r="5">
          <cell r="B5">
            <v>3355.4343604471896</v>
          </cell>
        </row>
      </sheetData>
      <sheetData sheetId="22">
        <row r="5">
          <cell r="E5">
            <v>627.02928870292874</v>
          </cell>
        </row>
      </sheetData>
      <sheetData sheetId="23">
        <row r="5">
          <cell r="D5">
            <v>4.4869017235857767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DUG Market Share Forecast North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734297.2489999996</v>
          </cell>
        </row>
      </sheetData>
      <sheetData sheetId="3">
        <row r="5">
          <cell r="B5">
            <v>328.95348699816492</v>
          </cell>
        </row>
        <row r="6">
          <cell r="B6">
            <v>379.07268134707101</v>
          </cell>
        </row>
        <row r="7">
          <cell r="B7">
            <v>708.02616834523656</v>
          </cell>
        </row>
        <row r="12">
          <cell r="B12">
            <v>0</v>
          </cell>
          <cell r="C12">
            <v>3.7971598511387432</v>
          </cell>
          <cell r="D12">
            <v>7.3211289085004587</v>
          </cell>
          <cell r="E12">
            <v>10.714945484204193</v>
          </cell>
          <cell r="F12">
            <v>14.006770248923175</v>
          </cell>
          <cell r="G12">
            <v>17.205480507240061</v>
          </cell>
          <cell r="H12">
            <v>20.779130739693642</v>
          </cell>
          <cell r="I12">
            <v>23.860489426679813</v>
          </cell>
          <cell r="J12">
            <v>26.889197260566611</v>
          </cell>
          <cell r="K12">
            <v>29.817440165073535</v>
          </cell>
          <cell r="L12">
            <v>32.576047369128915</v>
          </cell>
          <cell r="M12">
            <v>36.176801926884224</v>
          </cell>
          <cell r="N12">
            <v>39.031615041539325</v>
          </cell>
          <cell r="O12">
            <v>40.083396433970485</v>
          </cell>
          <cell r="P12">
            <v>41.129110197758038</v>
          </cell>
          <cell r="Q12">
            <v>42.083811650379999</v>
          </cell>
          <cell r="R12">
            <v>43.729216422491703</v>
          </cell>
          <cell r="S12">
            <v>44.533874357469998</v>
          </cell>
          <cell r="T12">
            <v>45.212825847317248</v>
          </cell>
          <cell r="U12">
            <v>45.829567896696261</v>
          </cell>
          <cell r="V12">
            <v>46.377197283295082</v>
          </cell>
          <cell r="W12">
            <v>46.714324926667139</v>
          </cell>
        </row>
        <row r="13">
          <cell r="B13">
            <v>0</v>
          </cell>
          <cell r="C13">
            <v>-1.3974521940792215</v>
          </cell>
          <cell r="D13">
            <v>2.8831989509999545</v>
          </cell>
          <cell r="E13">
            <v>6.9579250988449459</v>
          </cell>
          <cell r="F13">
            <v>10.846796458387068</v>
          </cell>
          <cell r="G13">
            <v>14.571461309542372</v>
          </cell>
          <cell r="H13">
            <v>18.155361325932503</v>
          </cell>
          <cell r="I13">
            <v>21.623598865380607</v>
          </cell>
          <cell r="J13">
            <v>25.002315815582115</v>
          </cell>
          <cell r="K13">
            <v>28.317478237521236</v>
          </cell>
          <cell r="L13">
            <v>31.593037783885201</v>
          </cell>
          <cell r="M13">
            <v>34.848562233982392</v>
          </cell>
          <cell r="N13">
            <v>38.09658183865205</v>
          </cell>
          <cell r="O13">
            <v>17.912727764647503</v>
          </cell>
          <cell r="P13">
            <v>23.686790867273807</v>
          </cell>
          <cell r="Q13">
            <v>29.336390018561957</v>
          </cell>
          <cell r="R13">
            <v>34.834889666315782</v>
          </cell>
          <cell r="S13">
            <v>40.145972679859675</v>
          </cell>
          <cell r="T13">
            <v>45.22715200050186</v>
          </cell>
          <cell r="U13">
            <v>50.034007954339785</v>
          </cell>
          <cell r="V13">
            <v>54.524464922241179</v>
          </cell>
          <cell r="W13">
            <v>58.662466582333757</v>
          </cell>
        </row>
        <row r="14">
          <cell r="B14">
            <v>0</v>
          </cell>
          <cell r="C14">
            <v>2.3997076570595217</v>
          </cell>
          <cell r="D14">
            <v>10.204327859500413</v>
          </cell>
          <cell r="E14">
            <v>17.672870583049139</v>
          </cell>
          <cell r="F14">
            <v>24.85356670731024</v>
          </cell>
          <cell r="G14">
            <v>31.776941816782429</v>
          </cell>
          <cell r="H14">
            <v>38.934492065626145</v>
          </cell>
          <cell r="I14">
            <v>45.48408829206042</v>
          </cell>
          <cell r="J14">
            <v>51.891513076148726</v>
          </cell>
          <cell r="K14">
            <v>58.134918402594771</v>
          </cell>
          <cell r="L14">
            <v>64.169085153014109</v>
          </cell>
          <cell r="M14">
            <v>71.025364160866616</v>
          </cell>
          <cell r="N14">
            <v>77.128196880191382</v>
          </cell>
          <cell r="O14">
            <v>57.996124198617991</v>
          </cell>
          <cell r="P14">
            <v>64.815901065031852</v>
          </cell>
          <cell r="Q14">
            <v>71.420201668941957</v>
          </cell>
          <cell r="R14">
            <v>78.564106088807478</v>
          </cell>
          <cell r="S14">
            <v>84.679847037329665</v>
          </cell>
          <cell r="T14">
            <v>90.439977847819108</v>
          </cell>
          <cell r="U14">
            <v>95.863575851036046</v>
          </cell>
          <cell r="V14">
            <v>100.90166220553627</v>
          </cell>
          <cell r="W14">
            <v>105.3767915090009</v>
          </cell>
        </row>
      </sheetData>
      <sheetData sheetId="4">
        <row r="4">
          <cell r="B4">
            <v>379.07268134707101</v>
          </cell>
        </row>
        <row r="8">
          <cell r="B8">
            <v>0</v>
          </cell>
          <cell r="C8">
            <v>0.88926460214022107</v>
          </cell>
          <cell r="D8">
            <v>1.714550095667555</v>
          </cell>
          <cell r="E8">
            <v>2.4803114546768965</v>
          </cell>
          <cell r="F8">
            <v>3.1906082571578986</v>
          </cell>
          <cell r="G8">
            <v>3.849100784617463</v>
          </cell>
          <cell r="H8">
            <v>4.4590409312647301</v>
          </cell>
          <cell r="I8">
            <v>5.023260931932592</v>
          </cell>
          <cell r="J8">
            <v>5.5441643836219807</v>
          </cell>
          <cell r="K8">
            <v>6.0237252858734411</v>
          </cell>
          <cell r="L8">
            <v>6.4635014621287521</v>
          </cell>
          <cell r="M8">
            <v>6.8646682973214848</v>
          </cell>
          <cell r="N8">
            <v>7.2280768595443181</v>
          </cell>
          <cell r="O8">
            <v>7.2483537855281162</v>
          </cell>
          <cell r="P8">
            <v>7.2538113223559151</v>
          </cell>
          <cell r="Q8">
            <v>7.243341075796903</v>
          </cell>
          <cell r="R8">
            <v>7.2160423139425252</v>
          </cell>
          <cell r="S8">
            <v>7.1713163216537836</v>
          </cell>
          <cell r="T8">
            <v>7.1089348816536546</v>
          </cell>
          <cell r="U8">
            <v>7.0290748307816369</v>
          </cell>
          <cell r="V8">
            <v>6.9323164847974699</v>
          </cell>
          <cell r="W8">
            <v>6.8196094783455683</v>
          </cell>
        </row>
        <row r="10">
          <cell r="B10">
            <v>0</v>
          </cell>
          <cell r="C10">
            <v>3.7971598511387432</v>
          </cell>
          <cell r="D10">
            <v>7.3211289085004587</v>
          </cell>
          <cell r="E10">
            <v>10.714945484204193</v>
          </cell>
          <cell r="F10">
            <v>14.006770248923175</v>
          </cell>
          <cell r="G10">
            <v>17.205480507240061</v>
          </cell>
          <cell r="H10">
            <v>20.779130739693642</v>
          </cell>
          <cell r="I10">
            <v>23.860489426679813</v>
          </cell>
          <cell r="J10">
            <v>26.889197260566611</v>
          </cell>
          <cell r="K10">
            <v>29.817440165073535</v>
          </cell>
          <cell r="L10">
            <v>32.576047369128915</v>
          </cell>
          <cell r="M10">
            <v>36.176801926884224</v>
          </cell>
          <cell r="N10">
            <v>39.031615041539325</v>
          </cell>
          <cell r="O10">
            <v>40.083396433970485</v>
          </cell>
          <cell r="P10">
            <v>41.129110197758038</v>
          </cell>
          <cell r="Q10">
            <v>42.083811650379999</v>
          </cell>
          <cell r="R10">
            <v>43.729216422491703</v>
          </cell>
          <cell r="S10">
            <v>44.533874357469998</v>
          </cell>
          <cell r="T10">
            <v>45.212825847317248</v>
          </cell>
          <cell r="U10">
            <v>45.829567896696261</v>
          </cell>
          <cell r="V10">
            <v>46.377197283295082</v>
          </cell>
          <cell r="W10">
            <v>46.714324926667139</v>
          </cell>
        </row>
      </sheetData>
      <sheetData sheetId="5">
        <row r="5">
          <cell r="B5">
            <v>4092.436064660365</v>
          </cell>
        </row>
        <row r="6">
          <cell r="B6">
            <v>3763.4825776622001</v>
          </cell>
        </row>
        <row r="7">
          <cell r="B7">
            <v>328.95348699816492</v>
          </cell>
        </row>
        <row r="13">
          <cell r="B13">
            <v>229.85655724501655</v>
          </cell>
          <cell r="C13">
            <v>254.78968591764797</v>
          </cell>
          <cell r="D13">
            <v>254.22829739885469</v>
          </cell>
          <cell r="E13">
            <v>253.85265804560385</v>
          </cell>
          <cell r="F13">
            <v>253.64624810201548</v>
          </cell>
          <cell r="G13">
            <v>253.58966050302575</v>
          </cell>
          <cell r="H13">
            <v>253.65956782551828</v>
          </cell>
          <cell r="I13">
            <v>253.82772979390023</v>
          </cell>
          <cell r="J13">
            <v>254.06019920165068</v>
          </cell>
          <cell r="K13">
            <v>254.31691652451627</v>
          </cell>
          <cell r="L13">
            <v>254.5518894538159</v>
          </cell>
          <cell r="M13">
            <v>254.71411825367423</v>
          </cell>
          <cell r="N13">
            <v>254.74934149897041</v>
          </cell>
          <cell r="O13">
            <v>254.60254259232266</v>
          </cell>
          <cell r="P13">
            <v>254.22099807192694</v>
          </cell>
          <cell r="Q13">
            <v>253.55750539933501</v>
          </cell>
          <cell r="R13">
            <v>252.57334892879328</v>
          </cell>
          <cell r="S13">
            <v>251.24058294426504</v>
          </cell>
          <cell r="T13">
            <v>249.54333247250179</v>
          </cell>
          <cell r="U13">
            <v>247.4780011694429</v>
          </cell>
          <cell r="V13">
            <v>245.05247286120812</v>
          </cell>
          <cell r="W13">
            <v>242.28454370298465</v>
          </cell>
        </row>
        <row r="14">
          <cell r="B14">
            <v>0</v>
          </cell>
          <cell r="C14">
            <v>1.012414240025695E-2</v>
          </cell>
          <cell r="D14">
            <v>2.1097816181616651E-2</v>
          </cell>
          <cell r="E14">
            <v>4.1032602334604082E-2</v>
          </cell>
          <cell r="F14">
            <v>7.5585689701825831E-2</v>
          </cell>
          <cell r="G14">
            <v>0.13289206331833928</v>
          </cell>
          <cell r="H14">
            <v>0.22408125312888616</v>
          </cell>
          <cell r="I14">
            <v>0.36365060437964392</v>
          </cell>
          <cell r="J14">
            <v>0.56957281499921475</v>
          </cell>
          <cell r="K14">
            <v>0.86301383014975275</v>
          </cell>
          <cell r="L14">
            <v>1.267562567911289</v>
          </cell>
          <cell r="M14">
            <v>1.8079337210554824</v>
          </cell>
          <cell r="N14">
            <v>2.5081990004260861</v>
          </cell>
          <cell r="O14">
            <v>3.3897174754390429</v>
          </cell>
          <cell r="P14">
            <v>4.4690434201326577</v>
          </cell>
          <cell r="Q14">
            <v>5.756151648388534</v>
          </cell>
          <cell r="R14">
            <v>7.2533020878549967</v>
          </cell>
          <cell r="S14">
            <v>8.9547574341982994</v>
          </cell>
          <cell r="T14">
            <v>10.847395145089404</v>
          </cell>
          <cell r="U14">
            <v>12.912071208408104</v>
          </cell>
          <cell r="V14">
            <v>15.125456802188594</v>
          </cell>
          <cell r="W14">
            <v>17.462017550515988</v>
          </cell>
        </row>
        <row r="15">
          <cell r="B15">
            <v>0</v>
          </cell>
          <cell r="C15">
            <v>11.115611083085973</v>
          </cell>
          <cell r="D15">
            <v>13.288285903323228</v>
          </cell>
          <cell r="E15">
            <v>15.365785603505659</v>
          </cell>
          <cell r="F15">
            <v>17.352191875592304</v>
          </cell>
          <cell r="G15">
            <v>19.250388345588302</v>
          </cell>
          <cell r="H15">
            <v>21.061858872290223</v>
          </cell>
          <cell r="I15">
            <v>22.786508183870346</v>
          </cell>
          <cell r="J15">
            <v>24.422545422276492</v>
          </cell>
          <cell r="K15">
            <v>25.96647670585277</v>
          </cell>
          <cell r="L15">
            <v>27.413250678417469</v>
          </cell>
          <cell r="M15">
            <v>28.756587780474153</v>
          </cell>
          <cell r="N15">
            <v>29.989498021522969</v>
          </cell>
          <cell r="O15">
            <v>31.10495556673289</v>
          </cell>
          <cell r="P15">
            <v>32.096658930742315</v>
          </cell>
          <cell r="Q15">
            <v>32.959774835461872</v>
          </cell>
          <cell r="R15">
            <v>33.691554111293556</v>
          </cell>
          <cell r="S15">
            <v>34.291726219891338</v>
          </cell>
          <cell r="T15">
            <v>34.762621850981574</v>
          </cell>
          <cell r="U15">
            <v>35.10902755178445</v>
          </cell>
          <cell r="V15">
            <v>35.337825175112094</v>
          </cell>
          <cell r="W15">
            <v>35.457498348437767</v>
          </cell>
        </row>
        <row r="16">
          <cell r="B16">
            <v>0</v>
          </cell>
          <cell r="C16">
            <v>5.5565796111272867E-3</v>
          </cell>
          <cell r="D16">
            <v>1.1464995333646042E-2</v>
          </cell>
          <cell r="E16">
            <v>2.2227812510049495E-2</v>
          </cell>
          <cell r="F16">
            <v>4.0925080066890336E-2</v>
          </cell>
          <cell r="G16">
            <v>7.1992946084418113E-2</v>
          </cell>
          <cell r="H16">
            <v>0.12150722735426128</v>
          </cell>
          <cell r="I16">
            <v>0.19738601335574446</v>
          </cell>
          <cell r="J16">
            <v>0.30944187528922751</v>
          </cell>
          <cell r="K16">
            <v>0.4692129327357597</v>
          </cell>
          <cell r="L16">
            <v>0.68951630002823339</v>
          </cell>
          <cell r="M16">
            <v>0.98370178058752855</v>
          </cell>
          <cell r="N16">
            <v>1.3646383226775596</v>
          </cell>
          <cell r="O16">
            <v>1.8435331504705128</v>
          </cell>
          <cell r="P16">
            <v>2.428746762074232</v>
          </cell>
          <cell r="Q16">
            <v>3.1248031147890636</v>
          </cell>
          <cell r="R16">
            <v>3.9317830166058685</v>
          </cell>
          <cell r="S16">
            <v>4.8452238554096141</v>
          </cell>
          <cell r="T16">
            <v>5.8565452063179961</v>
          </cell>
          <cell r="U16">
            <v>6.953909796669917</v>
          </cell>
          <cell r="V16">
            <v>8.1233483939020577</v>
          </cell>
          <cell r="W16">
            <v>9.3499480902598435</v>
          </cell>
        </row>
        <row r="17">
          <cell r="B17">
            <v>0</v>
          </cell>
          <cell r="C17">
            <v>1.2230906909257634E-2</v>
          </cell>
          <cell r="D17">
            <v>2.5155213847778295E-2</v>
          </cell>
          <cell r="E17">
            <v>4.864571873396302E-2</v>
          </cell>
          <cell r="F17">
            <v>8.9359707906272956E-2</v>
          </cell>
          <cell r="G17">
            <v>0.15685271830754721</v>
          </cell>
          <cell r="H17">
            <v>0.26416474865251188</v>
          </cell>
          <cell r="I17">
            <v>0.428223778265715</v>
          </cell>
          <cell r="J17">
            <v>0.6699192102817676</v>
          </cell>
          <cell r="K17">
            <v>1.0136975427248089</v>
          </cell>
          <cell r="L17">
            <v>1.4865658540235855</v>
          </cell>
          <cell r="M17">
            <v>2.1164645053822033</v>
          </cell>
          <cell r="N17">
            <v>2.9300883632898032</v>
          </cell>
          <cell r="O17">
            <v>3.950378733130206</v>
          </cell>
          <cell r="P17">
            <v>5.1940394044420257</v>
          </cell>
          <cell r="Q17">
            <v>6.6695008436971923</v>
          </cell>
          <cell r="R17">
            <v>8.3757248075423529</v>
          </cell>
          <cell r="S17">
            <v>10.302096758302557</v>
          </cell>
          <cell r="T17">
            <v>12.42942962901321</v>
          </cell>
          <cell r="U17">
            <v>14.731869737462526</v>
          </cell>
          <cell r="V17">
            <v>17.179329336321985</v>
          </cell>
          <cell r="W17">
            <v>19.740016522399458</v>
          </cell>
        </row>
        <row r="22">
          <cell r="B22">
            <v>0</v>
          </cell>
          <cell r="C22">
            <v>25.682518247108703</v>
          </cell>
          <cell r="D22">
            <v>25.667559541907149</v>
          </cell>
          <cell r="E22">
            <v>25.647943156466994</v>
          </cell>
          <cell r="F22">
            <v>25.620623317182513</v>
          </cell>
          <cell r="G22">
            <v>25.581290310086821</v>
          </cell>
          <cell r="H22">
            <v>25.524158147517124</v>
          </cell>
          <cell r="I22">
            <v>25.441857248327281</v>
          </cell>
          <cell r="J22">
            <v>25.325498029983891</v>
          </cell>
          <cell r="K22">
            <v>25.164966613982124</v>
          </cell>
          <cell r="L22">
            <v>24.949492878027019</v>
          </cell>
          <cell r="M22">
            <v>24.668490762478712</v>
          </cell>
          <cell r="N22">
            <v>24.312612821409321</v>
          </cell>
          <cell r="O22">
            <v>23.874895239366772</v>
          </cell>
          <cell r="P22">
            <v>23.351814375043908</v>
          </cell>
          <cell r="Q22">
            <v>22.744054272425856</v>
          </cell>
          <cell r="R22">
            <v>22.056814236771096</v>
          </cell>
          <cell r="S22">
            <v>21.299567902232305</v>
          </cell>
          <cell r="T22">
            <v>20.485299880873654</v>
          </cell>
          <cell r="U22">
            <v>19.629356981132869</v>
          </cell>
          <cell r="V22">
            <v>18.748122053780932</v>
          </cell>
          <cell r="W22">
            <v>17.857730306726591</v>
          </cell>
        </row>
        <row r="23">
          <cell r="B23">
            <v>0</v>
          </cell>
          <cell r="C23">
            <v>9.2373573737748876E-3</v>
          </cell>
          <cell r="D23">
            <v>1.8469708857795815E-2</v>
          </cell>
          <cell r="E23">
            <v>3.5109523879565924E-2</v>
          </cell>
          <cell r="F23">
            <v>6.3679638750338413E-2</v>
          </cell>
          <cell r="G23">
            <v>0.11056168266049871</v>
          </cell>
          <cell r="H23">
            <v>0.18429726490921944</v>
          </cell>
          <cell r="I23">
            <v>0.29572958293838464</v>
          </cell>
          <cell r="J23">
            <v>0.45788930822918883</v>
          </cell>
          <cell r="K23">
            <v>0.6855369136712921</v>
          </cell>
          <cell r="L23">
            <v>0.99430591096535004</v>
          </cell>
          <cell r="M23">
            <v>1.399451912664881</v>
          </cell>
          <cell r="N23">
            <v>1.9142979147168266</v>
          </cell>
          <cell r="O23">
            <v>2.5485619188617168</v>
          </cell>
          <cell r="P23">
            <v>3.306831645534154</v>
          </cell>
          <cell r="Q23">
            <v>4.1874792567140533</v>
          </cell>
          <cell r="R23">
            <v>5.1822615827216501</v>
          </cell>
          <cell r="S23">
            <v>6.276727566289197</v>
          </cell>
          <cell r="T23">
            <v>7.4513854823027028</v>
          </cell>
          <cell r="U23">
            <v>8.683421339582555</v>
          </cell>
          <cell r="V23">
            <v>9.9486590784269922</v>
          </cell>
          <cell r="W23">
            <v>11.223440038318206</v>
          </cell>
        </row>
        <row r="24">
          <cell r="B24">
            <v>0</v>
          </cell>
          <cell r="C24">
            <v>8.8527344017337448</v>
          </cell>
          <cell r="D24">
            <v>8.8613912835980564</v>
          </cell>
          <cell r="E24">
            <v>8.8679216130103349</v>
          </cell>
          <cell r="F24">
            <v>8.8712429513972477</v>
          </cell>
          <cell r="G24">
            <v>8.8698204897895483</v>
          </cell>
          <cell r="H24">
            <v>8.8615893688624219</v>
          </cell>
          <cell r="I24">
            <v>8.8439141921771842</v>
          </cell>
          <cell r="J24">
            <v>8.8136097546818242</v>
          </cell>
          <cell r="K24">
            <v>8.7670455456299177</v>
          </cell>
          <cell r="L24">
            <v>8.7003491695470832</v>
          </cell>
          <cell r="M24">
            <v>8.6097092420427224</v>
          </cell>
          <cell r="N24">
            <v>8.4917571245891423</v>
          </cell>
          <cell r="O24">
            <v>8.3439826044683798</v>
          </cell>
          <cell r="P24">
            <v>8.1651181341930368</v>
          </cell>
          <cell r="Q24">
            <v>7.9554180733505415</v>
          </cell>
          <cell r="R24">
            <v>7.7167701809559208</v>
          </cell>
          <cell r="S24">
            <v>7.4526069412389511</v>
          </cell>
          <cell r="T24">
            <v>7.1676265857668078</v>
          </cell>
          <cell r="U24">
            <v>6.8673744402283434</v>
          </cell>
          <cell r="V24">
            <v>6.5577610964734703</v>
          </cell>
          <cell r="W24">
            <v>6.2445977931362844</v>
          </cell>
        </row>
        <row r="25">
          <cell r="B25">
            <v>0</v>
          </cell>
          <cell r="C25">
            <v>5.2475999344997106E-3</v>
          </cell>
          <cell r="D25">
            <v>1.0548112380525616E-2</v>
          </cell>
          <cell r="E25">
            <v>2.0157719706205106E-2</v>
          </cell>
          <cell r="F25">
            <v>3.6755144002679901E-2</v>
          </cell>
          <cell r="G25">
            <v>6.4153687673723717E-2</v>
          </cell>
          <cell r="H25">
            <v>0.10750594876175112</v>
          </cell>
          <cell r="I25">
            <v>0.1734205962454855</v>
          </cell>
          <cell r="J25">
            <v>0.26993088887257444</v>
          </cell>
          <cell r="K25">
            <v>0.40625705044776095</v>
          </cell>
          <cell r="L25">
            <v>0.59232164632118345</v>
          </cell>
          <cell r="M25">
            <v>0.83801205266760892</v>
          </cell>
          <cell r="N25">
            <v>1.1522360272375827</v>
          </cell>
          <cell r="O25">
            <v>1.5418770518427349</v>
          </cell>
          <cell r="P25">
            <v>2.0108090203964402</v>
          </cell>
          <cell r="Q25">
            <v>2.5591537699456044</v>
          </cell>
          <cell r="R25">
            <v>3.182942658257617</v>
          </cell>
          <cell r="S25">
            <v>3.8742720904800709</v>
          </cell>
          <cell r="T25">
            <v>4.6219398049956952</v>
          </cell>
          <cell r="U25">
            <v>5.4124462647300247</v>
          </cell>
          <cell r="V25">
            <v>6.2311771287498292</v>
          </cell>
          <cell r="W25">
            <v>7.0635675760254895</v>
          </cell>
        </row>
        <row r="26">
          <cell r="B26">
            <v>0</v>
          </cell>
          <cell r="C26">
            <v>1.1585733673023343E-2</v>
          </cell>
          <cell r="D26">
            <v>2.3237879149235051E-2</v>
          </cell>
          <cell r="E26">
            <v>4.4311447569181095E-2</v>
          </cell>
          <cell r="F26">
            <v>8.0619357731048419E-2</v>
          </cell>
          <cell r="G26">
            <v>0.14040525135959148</v>
          </cell>
          <cell r="H26">
            <v>0.23476240226401054</v>
          </cell>
          <cell r="I26">
            <v>0.37785464959724457</v>
          </cell>
          <cell r="J26">
            <v>0.58681113072659818</v>
          </cell>
          <cell r="K26">
            <v>0.88117427558603201</v>
          </cell>
          <cell r="L26">
            <v>1.2818197645970888</v>
          </cell>
          <cell r="M26">
            <v>1.8093443854110056</v>
          </cell>
          <cell r="N26">
            <v>2.4820300115677059</v>
          </cell>
          <cell r="O26">
            <v>3.3136206931011971</v>
          </cell>
          <cell r="P26">
            <v>4.3112591810743321</v>
          </cell>
          <cell r="Q26">
            <v>5.4739739865561248</v>
          </cell>
          <cell r="R26">
            <v>6.792052894664165</v>
          </cell>
          <cell r="S26">
            <v>8.2474801253028485</v>
          </cell>
          <cell r="T26">
            <v>9.8153912299590722</v>
          </cell>
          <cell r="U26">
            <v>11.466282841426352</v>
          </cell>
          <cell r="V26">
            <v>13.168574419568099</v>
          </cell>
          <cell r="W26">
            <v>14.891094699809498</v>
          </cell>
        </row>
        <row r="31">
          <cell r="B31">
            <v>3.2947195921623926</v>
          </cell>
          <cell r="C31">
            <v>3.2431616694011751</v>
          </cell>
          <cell r="D31">
            <v>3.1951794137737823</v>
          </cell>
          <cell r="E31">
            <v>3.1504840910155409</v>
          </cell>
          <cell r="F31">
            <v>3.1087857957641507</v>
          </cell>
          <cell r="G31">
            <v>3.069784490693912</v>
          </cell>
          <cell r="H31">
            <v>3.03316016629504</v>
          </cell>
          <cell r="I31">
            <v>2.9985629355660075</v>
          </cell>
          <cell r="J31">
            <v>2.9656042912807372</v>
          </cell>
          <cell r="K31">
            <v>2.9338511037481476</v>
          </cell>
          <cell r="L31">
            <v>2.9028241121759661</v>
          </cell>
          <cell r="M31">
            <v>2.8720025368665598</v>
          </cell>
          <cell r="N31">
            <v>2.8408359081359777</v>
          </cell>
          <cell r="O31">
            <v>2.8087632438312728</v>
          </cell>
          <cell r="P31">
            <v>2.7752384174496858</v>
          </cell>
          <cell r="Q31">
            <v>2.7397592064123604</v>
          </cell>
          <cell r="R31">
            <v>2.7018964664162888</v>
          </cell>
          <cell r="S31">
            <v>2.6613194978379284</v>
          </cell>
          <cell r="T31">
            <v>2.6178141378571396</v>
          </cell>
          <cell r="U31">
            <v>2.5712913398254784</v>
          </cell>
          <cell r="V31">
            <v>2.5217856501176703</v>
          </cell>
          <cell r="W31">
            <v>2.4694446079735473</v>
          </cell>
        </row>
        <row r="32">
          <cell r="B32">
            <v>0</v>
          </cell>
          <cell r="C32">
            <v>5.5638044619577E-5</v>
          </cell>
          <cell r="D32">
            <v>1.6290983655949839E-4</v>
          </cell>
          <cell r="E32">
            <v>3.627435595672543E-4</v>
          </cell>
          <cell r="F32">
            <v>7.2038570442267409E-4</v>
          </cell>
          <cell r="G32">
            <v>1.3348598465158224E-3</v>
          </cell>
          <cell r="H32">
            <v>2.3495638941286897E-3</v>
          </cell>
          <cell r="I32">
            <v>3.9629633176922145E-3</v>
          </cell>
          <cell r="J32">
            <v>6.437833249905333E-3</v>
          </cell>
          <cell r="K32">
            <v>1.0107083802186594E-2</v>
          </cell>
          <cell r="L32">
            <v>1.5374008872301968E-2</v>
          </cell>
          <cell r="M32">
            <v>2.2704982585533558E-2</v>
          </cell>
          <cell r="N32">
            <v>3.2613313112805992E-2</v>
          </cell>
          <cell r="O32">
            <v>4.5634176796319953E-2</v>
          </cell>
          <cell r="P32">
            <v>6.2292155652616706E-2</v>
          </cell>
          <cell r="Q32">
            <v>8.3064556831838332E-2</v>
          </cell>
          <cell r="R32">
            <v>0.10834494421922827</v>
          </cell>
          <cell r="S32">
            <v>0.13841172902144991</v>
          </cell>
          <cell r="T32">
            <v>0.17340603422906076</v>
          </cell>
          <cell r="U32">
            <v>0.21332149039082968</v>
          </cell>
          <cell r="V32">
            <v>0.25800656683693957</v>
          </cell>
          <cell r="W32">
            <v>0.30717805671346443</v>
          </cell>
        </row>
        <row r="33">
          <cell r="B33">
            <v>0</v>
          </cell>
          <cell r="C33">
            <v>0.15861591524559379</v>
          </cell>
          <cell r="D33">
            <v>0.30605722905210497</v>
          </cell>
          <cell r="E33">
            <v>0.44308402544249947</v>
          </cell>
          <cell r="F33">
            <v>0.57038270249179646</v>
          </cell>
          <cell r="G33">
            <v>0.68856313041341233</v>
          </cell>
          <cell r="H33">
            <v>0.79815462083457678</v>
          </cell>
          <cell r="I33">
            <v>0.89960145857266061</v>
          </cell>
          <cell r="J33">
            <v>0.99325912396633331</v>
          </cell>
          <cell r="K33">
            <v>1.0793926574363921</v>
          </cell>
          <cell r="L33">
            <v>1.1581787855909804</v>
          </cell>
          <cell r="M33">
            <v>1.2297133225008012</v>
          </cell>
          <cell r="N33">
            <v>1.2940248819173701</v>
          </cell>
          <cell r="O33">
            <v>1.3510950578538767</v>
          </cell>
          <cell r="P33">
            <v>1.4008840481776219</v>
          </cell>
          <cell r="Q33">
            <v>1.4433594511684329</v>
          </cell>
          <cell r="R33">
            <v>1.4785250028070909</v>
          </cell>
          <cell r="S33">
            <v>1.506445672609668</v>
          </cell>
          <cell r="T33">
            <v>1.5272659684092256</v>
          </cell>
          <cell r="U33">
            <v>1.5412194325737794</v>
          </cell>
          <cell r="V33">
            <v>1.5486288269312443</v>
          </cell>
          <cell r="W33">
            <v>1.5498979798227701</v>
          </cell>
        </row>
        <row r="34">
          <cell r="B34">
            <v>0</v>
          </cell>
          <cell r="C34">
            <v>1.0617334110000465E-4</v>
          </cell>
          <cell r="D34">
            <v>3.120067784712422E-4</v>
          </cell>
          <cell r="E34">
            <v>6.9756654328350341E-4</v>
          </cell>
          <cell r="F34">
            <v>1.3913977459648766E-3</v>
          </cell>
          <cell r="G34">
            <v>2.5900172710460927E-3</v>
          </cell>
          <cell r="H34">
            <v>4.5801562749625121E-3</v>
          </cell>
          <cell r="I34">
            <v>7.7617766186053299E-3</v>
          </cell>
          <cell r="J34">
            <v>1.2668806318605678E-2</v>
          </cell>
          <cell r="K34">
            <v>1.9983586095218997E-2</v>
          </cell>
          <cell r="L34">
            <v>3.0540478760944106E-2</v>
          </cell>
          <cell r="M34">
            <v>4.5314298526105259E-2</v>
          </cell>
          <cell r="N34">
            <v>6.5390458388286749E-2</v>
          </cell>
          <cell r="O34">
            <v>9.1916113564024349E-2</v>
          </cell>
          <cell r="P34">
            <v>0.12603485911167919</v>
          </cell>
          <cell r="Q34">
            <v>0.16881106982596483</v>
          </cell>
          <cell r="R34">
            <v>0.22115279721199704</v>
          </cell>
          <cell r="S34">
            <v>0.28374332054928342</v>
          </cell>
          <cell r="T34">
            <v>0.35699046097363701</v>
          </cell>
          <cell r="U34">
            <v>0.44099977687482966</v>
          </cell>
          <cell r="V34">
            <v>0.53557359855271347</v>
          </cell>
          <cell r="W34">
            <v>0.64023368928998581</v>
          </cell>
        </row>
        <row r="35">
          <cell r="B35">
            <v>0</v>
          </cell>
          <cell r="C35">
            <v>9.2087384194291453E-5</v>
          </cell>
          <cell r="D35">
            <v>2.7021234606885162E-4</v>
          </cell>
          <cell r="E35">
            <v>6.0311404469676265E-4</v>
          </cell>
          <cell r="F35">
            <v>1.2008247711820419E-3</v>
          </cell>
          <cell r="G35">
            <v>2.231040658588806E-3</v>
          </cell>
          <cell r="H35">
            <v>3.9376526890853875E-3</v>
          </cell>
          <cell r="I35">
            <v>6.6597101110279578E-3</v>
          </cell>
          <cell r="J35">
            <v>1.0848192627010169E-2</v>
          </cell>
          <cell r="K35">
            <v>1.7077197038299793E-2</v>
          </cell>
          <cell r="L35">
            <v>2.6045740298433408E-2</v>
          </cell>
          <cell r="M35">
            <v>3.8566619909821354E-2</v>
          </cell>
          <cell r="N35">
            <v>5.5539887010501984E-2</v>
          </cell>
          <cell r="O35">
            <v>7.7910545794268662E-2</v>
          </cell>
          <cell r="P35">
            <v>0.10661287319018634</v>
          </cell>
          <cell r="Q35">
            <v>0.14250669033379321</v>
          </cell>
          <cell r="R35">
            <v>0.18631320655084954</v>
          </cell>
          <cell r="S35">
            <v>0.23855892061713341</v>
          </cell>
          <cell r="T35">
            <v>0.2995350930897514</v>
          </cell>
          <cell r="U35">
            <v>0.36927767732049838</v>
          </cell>
          <cell r="V35">
            <v>0.44756904560205885</v>
          </cell>
          <cell r="W35">
            <v>0.53395935516331372</v>
          </cell>
        </row>
        <row r="40">
          <cell r="B40">
            <v>226.56183765285414</v>
          </cell>
          <cell r="C40">
            <v>225.86400600113811</v>
          </cell>
          <cell r="D40">
            <v>225.36555844317374</v>
          </cell>
          <cell r="E40">
            <v>225.0542307981213</v>
          </cell>
          <cell r="F40">
            <v>224.91683898906882</v>
          </cell>
          <cell r="G40">
            <v>224.93858570224504</v>
          </cell>
          <cell r="H40">
            <v>225.10224951170613</v>
          </cell>
          <cell r="I40">
            <v>225.38730961000692</v>
          </cell>
          <cell r="J40">
            <v>225.76909688038603</v>
          </cell>
          <cell r="K40">
            <v>226.21809880678603</v>
          </cell>
          <cell r="L40">
            <v>226.69957246361292</v>
          </cell>
          <cell r="M40">
            <v>227.17362495432894</v>
          </cell>
          <cell r="N40">
            <v>227.59589276942512</v>
          </cell>
          <cell r="O40">
            <v>227.91888410912463</v>
          </cell>
          <cell r="P40">
            <v>228.0939452794334</v>
          </cell>
          <cell r="Q40">
            <v>228.0736919204968</v>
          </cell>
          <cell r="R40">
            <v>227.8146382256059</v>
          </cell>
          <cell r="S40">
            <v>227.27969554419479</v>
          </cell>
          <cell r="T40">
            <v>226.440218453771</v>
          </cell>
          <cell r="U40">
            <v>225.27735284848455</v>
          </cell>
          <cell r="V40">
            <v>223.78256515730953</v>
          </cell>
          <cell r="W40">
            <v>221.95736878828453</v>
          </cell>
        </row>
        <row r="41">
          <cell r="B41">
            <v>0</v>
          </cell>
          <cell r="C41">
            <v>8.3114698186248731E-4</v>
          </cell>
          <cell r="D41">
            <v>2.4651974872613334E-3</v>
          </cell>
          <cell r="E41">
            <v>5.5603348954709024E-3</v>
          </cell>
          <cell r="F41">
            <v>1.1185665247064745E-2</v>
          </cell>
          <cell r="G41">
            <v>2.0995520811324751E-2</v>
          </cell>
          <cell r="H41">
            <v>3.7434424325538042E-2</v>
          </cell>
          <cell r="I41">
            <v>6.3958058123567058E-2</v>
          </cell>
          <cell r="J41">
            <v>0.10524567352012054</v>
          </cell>
          <cell r="K41">
            <v>0.16736983267627403</v>
          </cell>
          <cell r="L41">
            <v>0.25788264807363703</v>
          </cell>
          <cell r="M41">
            <v>0.38577682580506756</v>
          </cell>
          <cell r="N41">
            <v>0.56128777259645313</v>
          </cell>
          <cell r="O41">
            <v>0.79552137978100568</v>
          </cell>
          <cell r="P41">
            <v>1.0999196189458869</v>
          </cell>
          <cell r="Q41">
            <v>1.4856078348426429</v>
          </cell>
          <cell r="R41">
            <v>1.9626955609141183</v>
          </cell>
          <cell r="S41">
            <v>2.5396181388876529</v>
          </cell>
          <cell r="T41">
            <v>3.2226036285576409</v>
          </cell>
          <cell r="U41">
            <v>4.0153283784347202</v>
          </cell>
          <cell r="V41">
            <v>4.9187911569246623</v>
          </cell>
          <cell r="W41">
            <v>5.9313994554843195</v>
          </cell>
        </row>
        <row r="42">
          <cell r="B42">
            <v>0</v>
          </cell>
          <cell r="C42">
            <v>2.1042607661066342</v>
          </cell>
          <cell r="D42">
            <v>4.1208373906730653</v>
          </cell>
          <cell r="E42">
            <v>6.0547799650528251</v>
          </cell>
          <cell r="F42">
            <v>7.9105662217032569</v>
          </cell>
          <cell r="G42">
            <v>9.6920047253853419</v>
          </cell>
          <cell r="H42">
            <v>11.402114882593224</v>
          </cell>
          <cell r="I42">
            <v>13.042992533120501</v>
          </cell>
          <cell r="J42">
            <v>14.615676543628338</v>
          </cell>
          <cell r="K42">
            <v>16.120038502786461</v>
          </cell>
          <cell r="L42">
            <v>17.554722723279404</v>
          </cell>
          <cell r="M42">
            <v>18.917165215930627</v>
          </cell>
          <cell r="N42">
            <v>20.203716015016457</v>
          </cell>
          <cell r="O42">
            <v>21.409877904410632</v>
          </cell>
          <cell r="P42">
            <v>22.530656748371655</v>
          </cell>
          <cell r="Q42">
            <v>23.560997310942891</v>
          </cell>
          <cell r="R42">
            <v>24.49625892753054</v>
          </cell>
          <cell r="S42">
            <v>25.332673606042718</v>
          </cell>
          <cell r="T42">
            <v>26.067729296805542</v>
          </cell>
          <cell r="U42">
            <v>26.700433678982321</v>
          </cell>
          <cell r="V42">
            <v>27.231435251707381</v>
          </cell>
          <cell r="W42">
            <v>27.663002575478714</v>
          </cell>
        </row>
        <row r="43">
          <cell r="B43">
            <v>0</v>
          </cell>
          <cell r="C43">
            <v>2.0280633552757082E-4</v>
          </cell>
          <cell r="D43">
            <v>6.048761746491832E-4</v>
          </cell>
          <cell r="E43">
            <v>1.3725262605608845E-3</v>
          </cell>
          <cell r="F43">
            <v>2.778538318245558E-3</v>
          </cell>
          <cell r="G43">
            <v>5.2492411396482981E-3</v>
          </cell>
          <cell r="H43">
            <v>9.4211223175476484E-3</v>
          </cell>
          <cell r="I43">
            <v>1.6203640491653633E-2</v>
          </cell>
          <cell r="J43">
            <v>2.6842180098047376E-2</v>
          </cell>
          <cell r="K43">
            <v>4.2972296192779758E-2</v>
          </cell>
          <cell r="L43">
            <v>6.6654174946105788E-2</v>
          </cell>
          <cell r="M43">
            <v>0.10037542939381429</v>
          </cell>
          <cell r="N43">
            <v>0.14701183705169041</v>
          </cell>
          <cell r="O43">
            <v>0.20973998506375346</v>
          </cell>
          <cell r="P43">
            <v>0.29190288256611285</v>
          </cell>
          <cell r="Q43">
            <v>0.39683827501749452</v>
          </cell>
          <cell r="R43">
            <v>0.52768756113625481</v>
          </cell>
          <cell r="S43">
            <v>0.6872084443802603</v>
          </cell>
          <cell r="T43">
            <v>0.87761494034866405</v>
          </cell>
          <cell r="U43">
            <v>1.1004637550650624</v>
          </cell>
          <cell r="V43">
            <v>1.3565976665995148</v>
          </cell>
          <cell r="W43">
            <v>1.6461468249443687</v>
          </cell>
        </row>
        <row r="44">
          <cell r="B44">
            <v>0</v>
          </cell>
          <cell r="C44">
            <v>5.5308585203999827E-4</v>
          </cell>
          <cell r="D44">
            <v>1.6471223524743882E-3</v>
          </cell>
          <cell r="E44">
            <v>3.7311571200851577E-3</v>
          </cell>
          <cell r="F44">
            <v>7.5395254040425078E-3</v>
          </cell>
          <cell r="G44">
            <v>1.4216426289366915E-2</v>
          </cell>
          <cell r="H44">
            <v>2.5464693699415925E-2</v>
          </cell>
          <cell r="I44">
            <v>4.3709418557442502E-2</v>
          </cell>
          <cell r="J44">
            <v>7.2259886928159212E-2</v>
          </cell>
          <cell r="K44">
            <v>0.11544607010047714</v>
          </cell>
          <cell r="L44">
            <v>0.17870034912806354</v>
          </cell>
          <cell r="M44">
            <v>0.26855350006137646</v>
          </cell>
          <cell r="N44">
            <v>0.39251846471159513</v>
          </cell>
          <cell r="O44">
            <v>0.55884749423474023</v>
          </cell>
          <cell r="P44">
            <v>0.77616735017750782</v>
          </cell>
          <cell r="Q44">
            <v>1.0530201668072743</v>
          </cell>
          <cell r="R44">
            <v>1.3973587063273376</v>
          </cell>
          <cell r="S44">
            <v>1.8160577123825763</v>
          </cell>
          <cell r="T44">
            <v>2.3145033059643856</v>
          </cell>
          <cell r="U44">
            <v>2.8963092187156763</v>
          </cell>
          <cell r="V44">
            <v>3.5631858711518265</v>
          </cell>
          <cell r="W44">
            <v>4.3149624674266454</v>
          </cell>
        </row>
        <row r="50">
          <cell r="B50">
            <v>229.85655724501655</v>
          </cell>
          <cell r="C50">
            <v>216.17315676775337</v>
          </cell>
          <cell r="D50">
            <v>203.30480470254915</v>
          </cell>
          <cell r="E50">
            <v>191.20291918614822</v>
          </cell>
          <cell r="F50">
            <v>179.82181653005136</v>
          </cell>
          <cell r="G50">
            <v>169.11853815784585</v>
          </cell>
          <cell r="H50">
            <v>159.05268788899053</v>
          </cell>
          <cell r="I50">
            <v>149.58627894963863</v>
          </cell>
          <cell r="J50">
            <v>140.68359012822344</v>
          </cell>
          <cell r="K50">
            <v>132.311030528446</v>
          </cell>
          <cell r="L50">
            <v>124.43701240511832</v>
          </cell>
          <cell r="M50">
            <v>117.0318315991592</v>
          </cell>
          <cell r="N50">
            <v>110.06755511703325</v>
          </cell>
          <cell r="O50">
            <v>103.5179154271722</v>
          </cell>
          <cell r="P50">
            <v>97.358211071533802</v>
          </cell>
          <cell r="Q50">
            <v>91.565213214530388</v>
          </cell>
          <cell r="R50">
            <v>86.117077774190122</v>
          </cell>
          <cell r="S50">
            <v>80.993262801688687</v>
          </cell>
          <cell r="T50">
            <v>76.174450795384956</v>
          </cell>
          <cell r="U50">
            <v>71.642475654292369</v>
          </cell>
          <cell r="V50">
            <v>67.380253993586535</v>
          </cell>
          <cell r="W50">
            <v>63.371720561359353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54.142290092140442</v>
          </cell>
          <cell r="P51">
            <v>59.083707185173196</v>
          </cell>
          <cell r="Q51">
            <v>63.792966810775397</v>
          </cell>
          <cell r="R51">
            <v>68.284923174804987</v>
          </cell>
          <cell r="S51">
            <v>72.573542810513274</v>
          </cell>
          <cell r="T51">
            <v>76.671958614324836</v>
          </cell>
          <cell r="U51">
            <v>80.592520590016093</v>
          </cell>
          <cell r="V51">
            <v>84.346843502841551</v>
          </cell>
          <cell r="W51">
            <v>87.945851632754824</v>
          </cell>
        </row>
        <row r="52">
          <cell r="B52">
            <v>0</v>
          </cell>
          <cell r="C52">
            <v>51.157504055980468</v>
          </cell>
          <cell r="D52">
            <v>61.386297673991855</v>
          </cell>
          <cell r="E52">
            <v>71.169505497694928</v>
          </cell>
          <cell r="F52">
            <v>80.535697466844354</v>
          </cell>
          <cell r="G52">
            <v>89.511787108936176</v>
          </cell>
          <cell r="H52">
            <v>98.123130712021151</v>
          </cell>
          <cell r="I52">
            <v>106.39362055875242</v>
          </cell>
          <cell r="J52">
            <v>114.34577258069183</v>
          </cell>
          <cell r="K52">
            <v>122.00080877001211</v>
          </cell>
          <cell r="L52">
            <v>129.37873466519295</v>
          </cell>
          <cell r="M52">
            <v>136.49841220803202</v>
          </cell>
          <cell r="N52">
            <v>143.37762825120154</v>
          </cell>
          <cell r="O52">
            <v>119.31819423413515</v>
          </cell>
          <cell r="P52">
            <v>118.28077746533742</v>
          </cell>
          <cell r="Q52">
            <v>117.37316579780392</v>
          </cell>
          <cell r="R52">
            <v>116.58882233677917</v>
          </cell>
          <cell r="S52">
            <v>115.92160892000518</v>
          </cell>
          <cell r="T52">
            <v>115.36576289369231</v>
          </cell>
          <cell r="U52">
            <v>114.91587526511964</v>
          </cell>
          <cell r="V52">
            <v>114.56687015006358</v>
          </cell>
          <cell r="W52">
            <v>114.31398543814977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48.952916111061342</v>
          </cell>
          <cell r="P60">
            <v>48.952916111061342</v>
          </cell>
          <cell r="Q60">
            <v>48.952916111061342</v>
          </cell>
          <cell r="R60">
            <v>48.952916111061342</v>
          </cell>
          <cell r="S60">
            <v>48.952916111061342</v>
          </cell>
          <cell r="T60">
            <v>48.952916111061342</v>
          </cell>
          <cell r="U60">
            <v>48.952916111061342</v>
          </cell>
          <cell r="V60">
            <v>48.952916111061342</v>
          </cell>
          <cell r="W60">
            <v>48.952916111061342</v>
          </cell>
        </row>
        <row r="61">
          <cell r="B61">
            <v>0</v>
          </cell>
          <cell r="C61">
            <v>40.452792797719539</v>
          </cell>
          <cell r="D61">
            <v>40.452792797719539</v>
          </cell>
          <cell r="E61">
            <v>40.452792797719546</v>
          </cell>
          <cell r="F61">
            <v>40.452792797719546</v>
          </cell>
          <cell r="G61">
            <v>40.452792797719546</v>
          </cell>
          <cell r="H61">
            <v>40.452792797719546</v>
          </cell>
          <cell r="I61">
            <v>40.452792797719546</v>
          </cell>
          <cell r="J61">
            <v>40.452792797719546</v>
          </cell>
          <cell r="K61">
            <v>40.452792797719546</v>
          </cell>
          <cell r="L61">
            <v>40.452792797719546</v>
          </cell>
          <cell r="M61">
            <v>40.452792797719546</v>
          </cell>
          <cell r="N61">
            <v>40.452792797719546</v>
          </cell>
          <cell r="O61">
            <v>17.567540965640944</v>
          </cell>
          <cell r="P61">
            <v>17.567540965640944</v>
          </cell>
          <cell r="Q61">
            <v>17.567540965640944</v>
          </cell>
          <cell r="R61">
            <v>17.567540965640948</v>
          </cell>
          <cell r="S61">
            <v>17.567540965640948</v>
          </cell>
          <cell r="T61">
            <v>17.567540965640944</v>
          </cell>
          <cell r="U61">
            <v>17.567540965640944</v>
          </cell>
          <cell r="V61">
            <v>17.567540965640944</v>
          </cell>
          <cell r="W61">
            <v>17.567540965640944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3.2947195921623926</v>
          </cell>
          <cell r="C68">
            <v>3.0593824784365076</v>
          </cell>
          <cell r="D68">
            <v>2.8408551585481856</v>
          </cell>
          <cell r="E68">
            <v>2.6379369329376008</v>
          </cell>
          <cell r="F68">
            <v>2.4495128662992007</v>
          </cell>
          <cell r="G68">
            <v>2.2745476615635436</v>
          </cell>
          <cell r="H68">
            <v>2.1120799714518621</v>
          </cell>
          <cell r="I68">
            <v>1.9612171163481573</v>
          </cell>
          <cell r="J68">
            <v>1.8211301794661465</v>
          </cell>
          <cell r="K68">
            <v>1.6910494523614217</v>
          </cell>
          <cell r="L68">
            <v>1.570260205764177</v>
          </cell>
          <cell r="M68">
            <v>1.4580987624953072</v>
          </cell>
          <cell r="N68">
            <v>1.3539488508884996</v>
          </cell>
          <cell r="O68">
            <v>1.2572382186821782</v>
          </cell>
          <cell r="P68">
            <v>1.1674354887763085</v>
          </cell>
          <cell r="Q68">
            <v>1.0840472395780005</v>
          </cell>
          <cell r="R68">
            <v>1.0066152938938577</v>
          </cell>
          <cell r="S68">
            <v>0.93471420147286777</v>
          </cell>
          <cell r="T68">
            <v>0.86794890136766301</v>
          </cell>
          <cell r="U68">
            <v>0.80595255126997278</v>
          </cell>
          <cell r="V68">
            <v>0.74838451189354616</v>
          </cell>
          <cell r="W68">
            <v>0.69492847532972146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0.29485105107854148</v>
          </cell>
          <cell r="P69">
            <v>0.56864131279433006</v>
          </cell>
          <cell r="Q69">
            <v>0.82287512724470524</v>
          </cell>
          <cell r="R69">
            <v>1.0589493835200534</v>
          </cell>
          <cell r="S69">
            <v>1.2781611929185912</v>
          </cell>
          <cell r="T69">
            <v>1.4817150159315189</v>
          </cell>
          <cell r="U69">
            <v>1.6707292801578091</v>
          </cell>
          <cell r="V69">
            <v>1.8462425255107928</v>
          </cell>
          <cell r="W69">
            <v>2.0092191104814203</v>
          </cell>
        </row>
        <row r="70">
          <cell r="B70">
            <v>0</v>
          </cell>
          <cell r="C70">
            <v>0.72479941932901903</v>
          </cell>
          <cell r="D70">
            <v>1.3978274515631082</v>
          </cell>
          <cell r="E70">
            <v>2.022782052923334</v>
          </cell>
          <cell r="F70">
            <v>2.6030970399006863</v>
          </cell>
          <cell r="G70">
            <v>3.1419609563796564</v>
          </cell>
          <cell r="H70">
            <v>3.6423345931101285</v>
          </cell>
          <cell r="I70">
            <v>4.1069672557884243</v>
          </cell>
          <cell r="J70">
            <v>4.5384118711325563</v>
          </cell>
          <cell r="K70">
            <v>4.9390390139521081</v>
          </cell>
          <cell r="L70">
            <v>5.311049932284547</v>
          </cell>
          <cell r="M70">
            <v>5.6564886421646712</v>
          </cell>
          <cell r="N70">
            <v>5.9772531584819282</v>
          </cell>
          <cell r="O70">
            <v>5.8650670587762566</v>
          </cell>
          <cell r="P70">
            <v>5.7608942519067039</v>
          </cell>
          <cell r="Q70">
            <v>5.664162359813548</v>
          </cell>
          <cell r="R70">
            <v>5.5743398885841895</v>
          </cell>
          <cell r="S70">
            <v>5.4909333081569276</v>
          </cell>
          <cell r="T70">
            <v>5.4134843406173268</v>
          </cell>
          <cell r="U70">
            <v>5.3415674421876993</v>
          </cell>
          <cell r="V70">
            <v>5.2747874650744713</v>
          </cell>
          <cell r="W70">
            <v>5.2127774863264751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226.56183765285414</v>
          </cell>
          <cell r="C77">
            <v>213.11377428931686</v>
          </cell>
          <cell r="D77">
            <v>200.46394954400097</v>
          </cell>
          <cell r="E77">
            <v>188.56498225321062</v>
          </cell>
          <cell r="F77">
            <v>177.37230366375218</v>
          </cell>
          <cell r="G77">
            <v>166.84399049628229</v>
          </cell>
          <cell r="H77">
            <v>156.94060791753867</v>
          </cell>
          <cell r="I77">
            <v>147.62506183329046</v>
          </cell>
          <cell r="J77">
            <v>138.86245994875731</v>
          </cell>
          <cell r="K77">
            <v>130.6199810760846</v>
          </cell>
          <cell r="L77">
            <v>122.86675219935415</v>
          </cell>
          <cell r="M77">
            <v>115.57373283666389</v>
          </cell>
          <cell r="N77">
            <v>108.71360626614475</v>
          </cell>
          <cell r="O77">
            <v>102.26067720849002</v>
          </cell>
          <cell r="P77">
            <v>96.190775582757496</v>
          </cell>
          <cell r="Q77">
            <v>90.481165974952376</v>
          </cell>
          <cell r="R77">
            <v>85.110462480296263</v>
          </cell>
          <cell r="S77">
            <v>80.058548600215829</v>
          </cell>
          <cell r="T77">
            <v>75.306501894017288</v>
          </cell>
          <cell r="U77">
            <v>70.836523103022387</v>
          </cell>
          <cell r="V77">
            <v>66.631869481692988</v>
          </cell>
          <cell r="W77">
            <v>62.676792086029636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4.8945229300005622</v>
          </cell>
          <cell r="P78">
            <v>9.5621497613175244</v>
          </cell>
          <cell r="Q78">
            <v>14.017175572469352</v>
          </cell>
          <cell r="R78">
            <v>18.273057680223602</v>
          </cell>
          <cell r="S78">
            <v>22.342465506533344</v>
          </cell>
          <cell r="T78">
            <v>26.237327487331974</v>
          </cell>
          <cell r="U78">
            <v>29.968875198796948</v>
          </cell>
          <cell r="V78">
            <v>33.547684866269407</v>
          </cell>
          <cell r="W78">
            <v>36.983716411212072</v>
          </cell>
        </row>
        <row r="79">
          <cell r="B79">
            <v>0</v>
          </cell>
          <cell r="C79">
            <v>9.9799118389319048</v>
          </cell>
          <cell r="D79">
            <v>19.535677424709203</v>
          </cell>
          <cell r="E79">
            <v>28.693930647052039</v>
          </cell>
          <cell r="F79">
            <v>37.479807629224126</v>
          </cell>
          <cell r="G79">
            <v>45.917033354836967</v>
          </cell>
          <cell r="H79">
            <v>54.02800332119147</v>
          </cell>
          <cell r="I79">
            <v>61.833860505244459</v>
          </cell>
          <cell r="J79">
            <v>69.354567911839723</v>
          </cell>
          <cell r="K79">
            <v>76.608976958340463</v>
          </cell>
          <cell r="L79">
            <v>83.614891935188865</v>
          </cell>
          <cell r="M79">
            <v>90.389130768147794</v>
          </cell>
          <cell r="N79">
            <v>96.947582295000046</v>
          </cell>
          <cell r="O79">
            <v>95.885586209717957</v>
          </cell>
          <cell r="P79">
            <v>94.952342247789773</v>
          </cell>
          <cell r="Q79">
            <v>94.141462472349446</v>
          </cell>
          <cell r="R79">
            <v>93.446941482554024</v>
          </cell>
          <cell r="S79">
            <v>92.863134646207314</v>
          </cell>
          <cell r="T79">
            <v>92.384737587434046</v>
          </cell>
          <cell r="U79">
            <v>92.006766857290984</v>
          </cell>
          <cell r="V79">
            <v>91.724541719348181</v>
          </cell>
          <cell r="W79">
            <v>91.533666986182354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6">
        <row r="5">
          <cell r="B5">
            <v>0</v>
          </cell>
          <cell r="C5">
            <v>0.71064773792904512</v>
          </cell>
          <cell r="D5">
            <v>1.3702698692488982</v>
          </cell>
          <cell r="E5">
            <v>1.9825019419419529</v>
          </cell>
          <cell r="F5">
            <v>2.5507089479234977</v>
          </cell>
          <cell r="G5">
            <v>3.078000044038931</v>
          </cell>
          <cell r="H5">
            <v>3.5672413889918517</v>
          </cell>
          <cell r="I5">
            <v>4.0210675820308861</v>
          </cell>
          <cell r="J5">
            <v>4.4418923954995666</v>
          </cell>
          <cell r="K5">
            <v>4.8319196751926494</v>
          </cell>
          <cell r="L5">
            <v>5.1931553840923623</v>
          </cell>
          <cell r="M5">
            <v>5.52742172185682</v>
          </cell>
          <cell r="N5">
            <v>5.8363740080205311</v>
          </cell>
          <cell r="O5">
            <v>5.6068078487175868</v>
          </cell>
          <cell r="P5">
            <v>5.39158486763775</v>
          </cell>
          <cell r="Q5">
            <v>5.1893620065688504</v>
          </cell>
          <cell r="R5">
            <v>4.9989067202489501</v>
          </cell>
          <cell r="S5">
            <v>4.819105036186393</v>
          </cell>
          <cell r="T5">
            <v>4.6489666200969353</v>
          </cell>
          <cell r="U5">
            <v>4.4876255673205439</v>
          </cell>
          <cell r="V5">
            <v>4.3343364464562821</v>
          </cell>
          <cell r="W5">
            <v>4.1884659445415231</v>
          </cell>
        </row>
        <row r="6">
          <cell r="B6">
            <v>0</v>
          </cell>
          <cell r="C6">
            <v>0.88926460214022107</v>
          </cell>
          <cell r="D6">
            <v>1.714550095667555</v>
          </cell>
          <cell r="E6">
            <v>2.4803114546768965</v>
          </cell>
          <cell r="F6">
            <v>3.1906082571578986</v>
          </cell>
          <cell r="G6">
            <v>3.849100784617463</v>
          </cell>
          <cell r="H6">
            <v>4.4590409312647301</v>
          </cell>
          <cell r="I6">
            <v>5.023260931932592</v>
          </cell>
          <cell r="J6">
            <v>5.5441643836219807</v>
          </cell>
          <cell r="K6">
            <v>6.0237252858734411</v>
          </cell>
          <cell r="L6">
            <v>6.4635014621287521</v>
          </cell>
          <cell r="M6">
            <v>6.8646682973214848</v>
          </cell>
          <cell r="N6">
            <v>7.2280768595443181</v>
          </cell>
          <cell r="O6">
            <v>7.2483537855281162</v>
          </cell>
          <cell r="P6">
            <v>7.2538113223559151</v>
          </cell>
          <cell r="Q6">
            <v>7.243341075796903</v>
          </cell>
          <cell r="R6">
            <v>7.2160423139425252</v>
          </cell>
          <cell r="S6">
            <v>7.1713163216537836</v>
          </cell>
          <cell r="T6">
            <v>7.1089348816536546</v>
          </cell>
          <cell r="U6">
            <v>7.0290748307816369</v>
          </cell>
          <cell r="V6">
            <v>6.9323164847974699</v>
          </cell>
          <cell r="W6">
            <v>6.8196094783455683</v>
          </cell>
        </row>
        <row r="7">
          <cell r="B7">
            <v>0</v>
          </cell>
          <cell r="C7">
            <v>-0.17861686421117598</v>
          </cell>
          <cell r="D7">
            <v>-0.34428022641865685</v>
          </cell>
          <cell r="E7">
            <v>-0.49780951273494345</v>
          </cell>
          <cell r="F7">
            <v>-0.63989930923440097</v>
          </cell>
          <cell r="G7">
            <v>-0.77110074057853173</v>
          </cell>
          <cell r="H7">
            <v>-0.89179954227287817</v>
          </cell>
          <cell r="I7">
            <v>-1.0021933499017057</v>
          </cell>
          <cell r="J7">
            <v>-1.1022719881224154</v>
          </cell>
          <cell r="K7">
            <v>-1.1918056106807919</v>
          </cell>
          <cell r="L7">
            <v>-1.2703460780363907</v>
          </cell>
          <cell r="M7">
            <v>-1.3372465754646643</v>
          </cell>
          <cell r="N7">
            <v>-1.3917028515237879</v>
          </cell>
          <cell r="O7">
            <v>-1.6415459368105303</v>
          </cell>
          <cell r="P7">
            <v>-1.8622264547181655</v>
          </cell>
          <cell r="Q7">
            <v>-2.0539790692280526</v>
          </cell>
          <cell r="R7">
            <v>-2.2171355936935759</v>
          </cell>
          <cell r="S7">
            <v>-2.3522112854673907</v>
          </cell>
          <cell r="T7">
            <v>-2.4599682615567193</v>
          </cell>
          <cell r="U7">
            <v>-2.541449263461093</v>
          </cell>
          <cell r="V7">
            <v>-2.5979800383411877</v>
          </cell>
          <cell r="W7">
            <v>-2.6311435338040452</v>
          </cell>
        </row>
        <row r="11">
          <cell r="B11">
            <v>0</v>
          </cell>
          <cell r="C11">
            <v>137.44429708504191</v>
          </cell>
          <cell r="D11">
            <v>265.00001478632998</v>
          </cell>
          <cell r="E11">
            <v>383.35571169658368</v>
          </cell>
          <cell r="F11">
            <v>493.13883418205546</v>
          </cell>
          <cell r="G11">
            <v>594.91511354211173</v>
          </cell>
          <cell r="H11">
            <v>689.18716093736157</v>
          </cell>
          <cell r="I11">
            <v>776.39272518278085</v>
          </cell>
          <cell r="J11">
            <v>856.90330504203735</v>
          </cell>
          <cell r="K11">
            <v>931.02400090779611</v>
          </cell>
          <cell r="L11">
            <v>998.99558920073457</v>
          </cell>
          <cell r="M11">
            <v>1060.9997368348506</v>
          </cell>
          <cell r="N11">
            <v>1117.1679844736195</v>
          </cell>
          <cell r="O11">
            <v>1120.301976124902</v>
          </cell>
          <cell r="P11">
            <v>1121.1454903177612</v>
          </cell>
          <cell r="Q11">
            <v>1119.5272141880839</v>
          </cell>
          <cell r="R11">
            <v>1115.3079310575772</v>
          </cell>
          <cell r="S11">
            <v>1108.3951038104765</v>
          </cell>
          <cell r="T11">
            <v>1098.7534592973193</v>
          </cell>
          <cell r="U11">
            <v>1086.4103293325559</v>
          </cell>
          <cell r="V11">
            <v>1071.4554072329938</v>
          </cell>
          <cell r="W11">
            <v>1054.0354680595933</v>
          </cell>
        </row>
        <row r="13">
          <cell r="B13">
            <v>0</v>
          </cell>
          <cell r="C13">
            <v>0.88926460214022107</v>
          </cell>
          <cell r="D13">
            <v>1.714550095667555</v>
          </cell>
          <cell r="E13">
            <v>2.4803114546768965</v>
          </cell>
          <cell r="F13">
            <v>3.1906082571578986</v>
          </cell>
          <cell r="G13">
            <v>3.849100784617463</v>
          </cell>
          <cell r="H13">
            <v>4.4590409312647301</v>
          </cell>
          <cell r="I13">
            <v>5.023260931932592</v>
          </cell>
          <cell r="J13">
            <v>5.5441643836219807</v>
          </cell>
          <cell r="K13">
            <v>6.0237252858734411</v>
          </cell>
          <cell r="L13">
            <v>6.4635014621287521</v>
          </cell>
          <cell r="M13">
            <v>6.8646682973214848</v>
          </cell>
          <cell r="N13">
            <v>7.2280768595443181</v>
          </cell>
          <cell r="O13">
            <v>7.2483537855281162</v>
          </cell>
          <cell r="P13">
            <v>7.2538113223559151</v>
          </cell>
          <cell r="Q13">
            <v>7.243341075796903</v>
          </cell>
          <cell r="R13">
            <v>7.2160423139425252</v>
          </cell>
          <cell r="S13">
            <v>7.1713163216537836</v>
          </cell>
          <cell r="T13">
            <v>7.1089348816536546</v>
          </cell>
          <cell r="U13">
            <v>7.0290748307816369</v>
          </cell>
          <cell r="V13">
            <v>6.9323164847974699</v>
          </cell>
          <cell r="W13">
            <v>6.8196094783455683</v>
          </cell>
        </row>
      </sheetData>
      <sheetData sheetId="7">
        <row r="6">
          <cell r="B6">
            <v>8.4067797829008288</v>
          </cell>
          <cell r="C6">
            <v>8.275255454347791</v>
          </cell>
          <cell r="D6">
            <v>8.152883026523611</v>
          </cell>
          <cell r="E6">
            <v>8.038948166090492</v>
          </cell>
          <cell r="F6">
            <v>7.9327468601693703</v>
          </cell>
          <cell r="G6">
            <v>7.8335677283501539</v>
          </cell>
          <cell r="H6">
            <v>7.7406727139952842</v>
          </cell>
          <cell r="I6">
            <v>7.6532776619951548</v>
          </cell>
          <cell r="J6">
            <v>7.5705350687841149</v>
          </cell>
          <cell r="K6">
            <v>7.4915219550794649</v>
          </cell>
          <cell r="L6">
            <v>7.415236152621965</v>
          </cell>
          <cell r="M6">
            <v>7.3406040756160653</v>
          </cell>
          <cell r="N6">
            <v>7.2665020670212908</v>
          </cell>
          <cell r="O6">
            <v>7.1917916140085403</v>
          </cell>
          <cell r="P6">
            <v>7.1153663113738572</v>
          </cell>
          <cell r="Q6">
            <v>7.0362059068058747</v>
          </cell>
          <cell r="R6">
            <v>6.9534307839520286</v>
          </cell>
          <cell r="S6">
            <v>6.8663494977732604</v>
          </cell>
          <cell r="T6">
            <v>6.7744928241978251</v>
          </cell>
          <cell r="U6">
            <v>6.6776300667255493</v>
          </cell>
          <cell r="V6">
            <v>6.5757664457773766</v>
          </cell>
          <cell r="W6">
            <v>6.4691234313407282</v>
          </cell>
        </row>
        <row r="7">
          <cell r="B7">
            <v>8.4067797829008288</v>
          </cell>
          <cell r="C7">
            <v>7.8062955126936284</v>
          </cell>
          <cell r="D7">
            <v>7.2487029760726536</v>
          </cell>
          <cell r="E7">
            <v>6.7309384777817503</v>
          </cell>
          <cell r="F7">
            <v>6.2501571579401967</v>
          </cell>
          <cell r="G7">
            <v>5.8037173609444679</v>
          </cell>
          <cell r="H7">
            <v>5.3891661208770056</v>
          </cell>
          <cell r="I7">
            <v>5.0042256836715051</v>
          </cell>
          <cell r="J7">
            <v>4.646780991980684</v>
          </cell>
          <cell r="K7">
            <v>4.3148680639820638</v>
          </cell>
          <cell r="L7">
            <v>4.0066632022690589</v>
          </cell>
          <cell r="M7">
            <v>3.7204729735355544</v>
          </cell>
          <cell r="N7">
            <v>3.4547249039973007</v>
          </cell>
          <cell r="O7">
            <v>3.3693212714703744</v>
          </cell>
          <cell r="P7">
            <v>3.2900178984096557</v>
          </cell>
          <cell r="Q7">
            <v>3.2163790519961326</v>
          </cell>
          <cell r="R7">
            <v>3.148000123183575</v>
          </cell>
          <cell r="S7">
            <v>3.0845054035719146</v>
          </cell>
          <cell r="T7">
            <v>3.025546021075372</v>
          </cell>
          <cell r="U7">
            <v>2.9707980230428688</v>
          </cell>
          <cell r="V7">
            <v>2.9199605962984014</v>
          </cell>
          <cell r="W7">
            <v>2.8727544143213963</v>
          </cell>
        </row>
        <row r="18">
          <cell r="B18">
            <v>8406779.7829008289</v>
          </cell>
          <cell r="C18">
            <v>8275225.0054477062</v>
          </cell>
          <cell r="D18">
            <v>8152793.8712455994</v>
          </cell>
          <cell r="E18">
            <v>8038749.6482871277</v>
          </cell>
          <cell r="F18">
            <v>7932352.6164017096</v>
          </cell>
          <cell r="G18">
            <v>7832837.2027831441</v>
          </cell>
          <cell r="H18">
            <v>7739386.8737623487</v>
          </cell>
          <cell r="I18">
            <v>7651108.8605046868</v>
          </cell>
          <cell r="J18">
            <v>7567011.8511238741</v>
          </cell>
          <cell r="K18">
            <v>7485990.675413915</v>
          </cell>
          <cell r="L18">
            <v>7406822.4554252587</v>
          </cell>
          <cell r="M18">
            <v>7328178.3739062566</v>
          </cell>
          <cell r="N18">
            <v>7248653.8568770336</v>
          </cell>
          <cell r="O18">
            <v>7166817.5068271048</v>
          </cell>
          <cell r="P18">
            <v>7081275.8318024911</v>
          </cell>
          <cell r="Q18">
            <v>6990747.3647452686</v>
          </cell>
          <cell r="R18">
            <v>6894137.1045333222</v>
          </cell>
          <cell r="S18">
            <v>6790601.2406900274</v>
          </cell>
          <cell r="T18">
            <v>6679593.3171009142</v>
          </cell>
          <cell r="U18">
            <v>6560886.1230602041</v>
          </cell>
          <cell r="V18">
            <v>6434567.8068173919</v>
          </cell>
          <cell r="W18">
            <v>6301014.8282999145</v>
          </cell>
        </row>
        <row r="19">
          <cell r="B19">
            <v>0</v>
          </cell>
          <cell r="C19">
            <v>30.448900084175794</v>
          </cell>
          <cell r="D19">
            <v>89.155278012487571</v>
          </cell>
          <cell r="E19">
            <v>198.51780336570664</v>
          </cell>
          <cell r="F19">
            <v>394.24376765959335</v>
          </cell>
          <cell r="G19">
            <v>730.52556700810101</v>
          </cell>
          <cell r="H19">
            <v>1285.840232935479</v>
          </cell>
          <cell r="I19">
            <v>2168.8014904680067</v>
          </cell>
          <cell r="J19">
            <v>3523.2176602406726</v>
          </cell>
          <cell r="K19">
            <v>5531.2796655489456</v>
          </cell>
          <cell r="L19">
            <v>8413.6971967062964</v>
          </cell>
          <cell r="M19">
            <v>12425.701709808196</v>
          </cell>
          <cell r="N19">
            <v>17848.210144257217</v>
          </cell>
          <cell r="O19">
            <v>24974.107181434651</v>
          </cell>
          <cell r="P19">
            <v>34090.479571366232</v>
          </cell>
          <cell r="Q19">
            <v>45458.542060607317</v>
          </cell>
          <cell r="R19">
            <v>59293.679418706422</v>
          </cell>
          <cell r="S19">
            <v>75748.25708323365</v>
          </cell>
          <cell r="T19">
            <v>94899.507096911737</v>
          </cell>
          <cell r="U19">
            <v>116743.94366534484</v>
          </cell>
          <cell r="V19">
            <v>141198.63895998517</v>
          </cell>
          <cell r="W19">
            <v>168108.60304081393</v>
          </cell>
        </row>
        <row r="20">
          <cell r="B20">
            <v>0</v>
          </cell>
          <cell r="C20">
            <v>199107.04398255789</v>
          </cell>
          <cell r="D20">
            <v>384186.85837233509</v>
          </cell>
          <cell r="E20">
            <v>556193.55980231147</v>
          </cell>
          <cell r="F20">
            <v>715988.7685676557</v>
          </cell>
          <cell r="G20">
            <v>864338.04123448138</v>
          </cell>
          <cell r="H20">
            <v>1001905.8109605839</v>
          </cell>
          <cell r="I20">
            <v>1129249.7786332681</v>
          </cell>
          <cell r="J20">
            <v>1246816.1708453489</v>
          </cell>
          <cell r="K20">
            <v>1354937.6869645994</v>
          </cell>
          <cell r="L20">
            <v>1453836.1679865206</v>
          </cell>
          <cell r="M20">
            <v>1543631.8871911308</v>
          </cell>
          <cell r="N20">
            <v>1624360.7627867176</v>
          </cell>
          <cell r="O20">
            <v>1695999.6901458562</v>
          </cell>
          <cell r="P20">
            <v>1758498.7065332576</v>
          </cell>
          <cell r="Q20">
            <v>1811817.1387875092</v>
          </cell>
          <cell r="R20">
            <v>1855959.676602507</v>
          </cell>
          <cell r="S20">
            <v>1891007.8747722595</v>
          </cell>
          <cell r="T20">
            <v>1917143.1307777725</v>
          </cell>
          <cell r="U20">
            <v>1934658.6051790593</v>
          </cell>
          <cell r="V20">
            <v>1943959.4537473232</v>
          </cell>
          <cell r="W20">
            <v>1945552.5932516558</v>
          </cell>
        </row>
        <row r="21">
          <cell r="B21">
            <v>0</v>
          </cell>
          <cell r="C21">
            <v>18.697754509371933</v>
          </cell>
          <cell r="D21">
            <v>54.946242518829649</v>
          </cell>
          <cell r="E21">
            <v>122.84560177851978</v>
          </cell>
          <cell r="F21">
            <v>245.03338794283815</v>
          </cell>
          <cell r="G21">
            <v>456.11738885978366</v>
          </cell>
          <cell r="H21">
            <v>806.59266023422447</v>
          </cell>
          <cell r="I21">
            <v>1366.8948557865351</v>
          </cell>
          <cell r="J21">
            <v>2231.0518630938946</v>
          </cell>
          <cell r="K21">
            <v>3519.2279262773136</v>
          </cell>
          <cell r="L21">
            <v>5378.3592807252762</v>
          </cell>
          <cell r="M21">
            <v>7980.116485243334</v>
          </cell>
          <cell r="N21">
            <v>11515.647200438652</v>
          </cell>
          <cell r="O21">
            <v>16186.972257535974</v>
          </cell>
          <cell r="P21">
            <v>22195.485522809387</v>
          </cell>
          <cell r="Q21">
            <v>29728.629704676365</v>
          </cell>
          <cell r="R21">
            <v>38946.318053945593</v>
          </cell>
          <cell r="S21">
            <v>49968.88010058392</v>
          </cell>
          <cell r="T21">
            <v>62868.135563196425</v>
          </cell>
          <cell r="U21">
            <v>77662.673899719652</v>
          </cell>
          <cell r="V21">
            <v>94317.684304644266</v>
          </cell>
          <cell r="W21">
            <v>112748.94645820974</v>
          </cell>
        </row>
        <row r="22">
          <cell r="B22">
            <v>0</v>
          </cell>
          <cell r="C22">
            <v>51.172162981386137</v>
          </cell>
          <cell r="D22">
            <v>150.15466378591253</v>
          </cell>
          <cell r="E22">
            <v>335.14525862163578</v>
          </cell>
          <cell r="F22">
            <v>667.2879400436093</v>
          </cell>
          <cell r="G22">
            <v>1239.7699988798543</v>
          </cell>
          <cell r="H22">
            <v>2188.1195446364063</v>
          </cell>
          <cell r="I22">
            <v>3700.7433123660567</v>
          </cell>
          <cell r="J22">
            <v>6028.2468225137</v>
          </cell>
          <cell r="K22">
            <v>9489.6507024823677</v>
          </cell>
          <cell r="L22">
            <v>14473.392627922134</v>
          </cell>
          <cell r="M22">
            <v>21431.137141464056</v>
          </cell>
          <cell r="N22">
            <v>30863.034876446858</v>
          </cell>
          <cell r="O22">
            <v>43294.216490516963</v>
          </cell>
          <cell r="P22">
            <v>59243.851593085681</v>
          </cell>
          <cell r="Q22">
            <v>79189.73535303057</v>
          </cell>
          <cell r="R22">
            <v>103532.63755531621</v>
          </cell>
          <cell r="S22">
            <v>132565.12901623134</v>
          </cell>
          <cell r="T22">
            <v>166449.06070840059</v>
          </cell>
          <cell r="U22">
            <v>205204.41159847478</v>
          </cell>
          <cell r="V22">
            <v>248710.24785164624</v>
          </cell>
          <cell r="W22">
            <v>296716.59573045792</v>
          </cell>
        </row>
        <row r="27">
          <cell r="B27">
            <v>8406779.7829008289</v>
          </cell>
          <cell r="C27">
            <v>7806295.5126936277</v>
          </cell>
          <cell r="D27">
            <v>7248702.9760726541</v>
          </cell>
          <cell r="E27">
            <v>6730938.4777817503</v>
          </cell>
          <cell r="F27">
            <v>6250157.1579401959</v>
          </cell>
          <cell r="G27">
            <v>5803717.3609444685</v>
          </cell>
          <cell r="H27">
            <v>5389166.120877007</v>
          </cell>
          <cell r="I27">
            <v>5004225.6836715061</v>
          </cell>
          <cell r="J27">
            <v>4646780.991980684</v>
          </cell>
          <cell r="K27">
            <v>4314868.0639820639</v>
          </cell>
          <cell r="L27">
            <v>4006663.2022690587</v>
          </cell>
          <cell r="M27">
            <v>3720472.9735355545</v>
          </cell>
          <cell r="N27">
            <v>3454724.9039973007</v>
          </cell>
          <cell r="O27">
            <v>3207958.8394260649</v>
          </cell>
          <cell r="P27">
            <v>2978818.922324203</v>
          </cell>
          <cell r="Q27">
            <v>2766046.1421581889</v>
          </cell>
          <cell r="R27">
            <v>2568471.4177183178</v>
          </cell>
          <cell r="S27">
            <v>2385009.1735955812</v>
          </cell>
          <cell r="T27">
            <v>2214651.3754816111</v>
          </cell>
          <cell r="U27">
            <v>2056461.9915186386</v>
          </cell>
          <cell r="V27">
            <v>1909571.8492673072</v>
          </cell>
          <cell r="W27">
            <v>1773173.8600339284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161362.43204430898</v>
          </cell>
          <cell r="P28">
            <v>311198.976085453</v>
          </cell>
          <cell r="Q28">
            <v>450332.90983794397</v>
          </cell>
          <cell r="R28">
            <v>579528.70546525693</v>
          </cell>
          <cell r="S28">
            <v>699496.22997633321</v>
          </cell>
          <cell r="T28">
            <v>810894.64559376123</v>
          </cell>
          <cell r="U28">
            <v>914336.03152423014</v>
          </cell>
          <cell r="V28">
            <v>1010388.7470310942</v>
          </cell>
          <cell r="W28">
            <v>1099580.5542874676</v>
          </cell>
        </row>
        <row r="29">
          <cell r="B29">
            <v>0</v>
          </cell>
          <cell r="C29">
            <v>909824.65182909381</v>
          </cell>
          <cell r="D29">
            <v>1754661.8285275381</v>
          </cell>
          <cell r="E29">
            <v>2539153.4926046645</v>
          </cell>
          <cell r="F29">
            <v>3267610.0378191397</v>
          </cell>
          <cell r="G29">
            <v>3944033.9726611525</v>
          </cell>
          <cell r="H29">
            <v>4572141.9121573064</v>
          </cell>
          <cell r="I29">
            <v>5155384.9988323078</v>
          </cell>
          <cell r="J29">
            <v>5696967.8650305225</v>
          </cell>
          <cell r="K29">
            <v>6199866.2407860085</v>
          </cell>
          <cell r="L29">
            <v>6666843.3039875291</v>
          </cell>
          <cell r="M29">
            <v>7100464.8626746573</v>
          </cell>
          <cell r="N29">
            <v>7503113.4528841339</v>
          </cell>
          <cell r="O29">
            <v>7362288.7276114952</v>
          </cell>
          <cell r="P29">
            <v>7231522.9112869017</v>
          </cell>
          <cell r="Q29">
            <v>7110097.5104140667</v>
          </cell>
          <cell r="R29">
            <v>6997345.3524607187</v>
          </cell>
          <cell r="S29">
            <v>6892646.9200754678</v>
          </cell>
          <cell r="T29">
            <v>6795426.9471463058</v>
          </cell>
          <cell r="U29">
            <v>6705151.2579977978</v>
          </cell>
          <cell r="V29">
            <v>6621323.832359897</v>
          </cell>
          <cell r="W29">
            <v>6543484.0799818477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2463886.2200764446</v>
          </cell>
          <cell r="C37">
            <v>2425329.7202367252</v>
          </cell>
          <cell r="D37">
            <v>2389447.2072818289</v>
          </cell>
          <cell r="E37">
            <v>2356022.7574112336</v>
          </cell>
          <cell r="F37">
            <v>2324839.5710438774</v>
          </cell>
          <cell r="G37">
            <v>2295673.2716246028</v>
          </cell>
          <cell r="H37">
            <v>2268284.546823666</v>
          </cell>
          <cell r="I37">
            <v>2242411.7410623347</v>
          </cell>
          <cell r="J37">
            <v>2217764.3174454495</v>
          </cell>
          <cell r="K37">
            <v>2194018.3691131053</v>
          </cell>
          <cell r="L37">
            <v>2170815.4910390554</v>
          </cell>
          <cell r="M37">
            <v>2147766.2291636155</v>
          </cell>
          <cell r="N37">
            <v>2124458.9264000682</v>
          </cell>
          <cell r="O37">
            <v>2100474.0641345559</v>
          </cell>
          <cell r="P37">
            <v>2075403.233236369</v>
          </cell>
          <cell r="Q37">
            <v>2048870.8571938064</v>
          </cell>
          <cell r="R37">
            <v>2020556.0095349713</v>
          </cell>
          <cell r="S37">
            <v>1990211.3835551075</v>
          </cell>
          <cell r="T37">
            <v>1957676.8221280524</v>
          </cell>
          <cell r="U37">
            <v>1922885.7336049839</v>
          </cell>
          <cell r="V37">
            <v>1885863.9527600794</v>
          </cell>
          <cell r="W37">
            <v>1846721.813686962</v>
          </cell>
        </row>
        <row r="38">
          <cell r="B38">
            <v>0</v>
          </cell>
          <cell r="C38">
            <v>8.9240621583164703</v>
          </cell>
          <cell r="D38">
            <v>26.129917354187448</v>
          </cell>
          <cell r="E38">
            <v>58.182240142352477</v>
          </cell>
          <cell r="F38">
            <v>115.54623905615281</v>
          </cell>
          <cell r="G38">
            <v>214.104796895692</v>
          </cell>
          <cell r="H38">
            <v>376.85821598343472</v>
          </cell>
          <cell r="I38">
            <v>635.63935828487899</v>
          </cell>
          <cell r="J38">
            <v>1032.5960317235267</v>
          </cell>
          <cell r="K38">
            <v>1621.1253416028562</v>
          </cell>
          <cell r="L38">
            <v>2465.9135980968044</v>
          </cell>
          <cell r="M38">
            <v>3641.7648621946655</v>
          </cell>
          <cell r="N38">
            <v>5231.0111794423265</v>
          </cell>
          <cell r="O38">
            <v>7319.492139928092</v>
          </cell>
          <cell r="P38">
            <v>9991.3480572585668</v>
          </cell>
          <cell r="Q38">
            <v>13323.136594550797</v>
          </cell>
          <cell r="R38">
            <v>17377.983416971401</v>
          </cell>
          <cell r="S38">
            <v>22200.544279962967</v>
          </cell>
          <cell r="T38">
            <v>27813.454600501682</v>
          </cell>
          <cell r="U38">
            <v>34215.692750687231</v>
          </cell>
          <cell r="V38">
            <v>41382.953974204327</v>
          </cell>
          <cell r="W38">
            <v>49269.813317940774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2463886.2200764446</v>
          </cell>
          <cell r="C46">
            <v>2287894.3472138415</v>
          </cell>
          <cell r="D46">
            <v>2124473.3224128527</v>
          </cell>
          <cell r="E46">
            <v>1972725.2279547921</v>
          </cell>
          <cell r="F46">
            <v>1831816.2831008784</v>
          </cell>
          <cell r="G46">
            <v>1700972.262879387</v>
          </cell>
          <cell r="H46">
            <v>1579474.2441022878</v>
          </cell>
          <cell r="I46">
            <v>1466654.6552378389</v>
          </cell>
          <cell r="J46">
            <v>1361893.608435136</v>
          </cell>
          <cell r="K46">
            <v>1264615.493546912</v>
          </cell>
          <cell r="L46">
            <v>1174285.8154364182</v>
          </cell>
          <cell r="M46">
            <v>1090408.2571909598</v>
          </cell>
          <cell r="N46">
            <v>1012521.9531058911</v>
          </cell>
          <cell r="O46">
            <v>940198.9564554703</v>
          </cell>
          <cell r="P46">
            <v>873041.8881372225</v>
          </cell>
          <cell r="Q46">
            <v>810681.75327027799</v>
          </cell>
          <cell r="R46">
            <v>752775.91375097248</v>
          </cell>
          <cell r="S46">
            <v>699006.20562590298</v>
          </cell>
          <cell r="T46">
            <v>649077.1909383384</v>
          </cell>
          <cell r="U46">
            <v>602714.53444274282</v>
          </cell>
          <cell r="V46">
            <v>559663.49626826122</v>
          </cell>
          <cell r="W46">
            <v>519687.53224909969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47292.623694111659</v>
          </cell>
          <cell r="P47">
            <v>91207.202838643905</v>
          </cell>
          <cell r="Q47">
            <v>131985.02632999531</v>
          </cell>
          <cell r="R47">
            <v>169850.14814339302</v>
          </cell>
          <cell r="S47">
            <v>205010.61839869089</v>
          </cell>
          <cell r="T47">
            <v>237659.62649289606</v>
          </cell>
          <cell r="U47">
            <v>267976.56258037227</v>
          </cell>
          <cell r="V47">
            <v>296128.00323302875</v>
          </cell>
          <cell r="W47">
            <v>322268.62669620977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199107.04398255789</v>
          </cell>
          <cell r="D57">
            <v>384186.85837233509</v>
          </cell>
          <cell r="E57">
            <v>556193.55980231147</v>
          </cell>
          <cell r="F57">
            <v>715988.7685676557</v>
          </cell>
          <cell r="G57">
            <v>864338.04123448138</v>
          </cell>
          <cell r="H57">
            <v>1001905.8109605839</v>
          </cell>
          <cell r="I57">
            <v>1129249.7786332681</v>
          </cell>
          <cell r="J57">
            <v>1246816.1708453489</v>
          </cell>
          <cell r="K57">
            <v>1354937.6869645994</v>
          </cell>
          <cell r="L57">
            <v>1453836.1679865206</v>
          </cell>
          <cell r="M57">
            <v>1543631.8871911308</v>
          </cell>
          <cell r="N57">
            <v>1624360.7627867176</v>
          </cell>
          <cell r="O57">
            <v>1695999.6901458562</v>
          </cell>
          <cell r="P57">
            <v>1758498.7065332576</v>
          </cell>
          <cell r="Q57">
            <v>1811817.1387875092</v>
          </cell>
          <cell r="R57">
            <v>1855959.676602507</v>
          </cell>
          <cell r="S57">
            <v>1891007.8747722595</v>
          </cell>
          <cell r="T57">
            <v>1917143.1307777725</v>
          </cell>
          <cell r="U57">
            <v>1934658.6051790593</v>
          </cell>
          <cell r="V57">
            <v>1943959.4537473232</v>
          </cell>
          <cell r="W57">
            <v>1945552.5932516558</v>
          </cell>
        </row>
        <row r="58">
          <cell r="B58">
            <v>0</v>
          </cell>
          <cell r="C58">
            <v>18.697754509371933</v>
          </cell>
          <cell r="D58">
            <v>54.946242518829649</v>
          </cell>
          <cell r="E58">
            <v>122.84560177851978</v>
          </cell>
          <cell r="F58">
            <v>245.03338794283815</v>
          </cell>
          <cell r="G58">
            <v>456.11738885978366</v>
          </cell>
          <cell r="H58">
            <v>806.59266023422447</v>
          </cell>
          <cell r="I58">
            <v>1366.8948557865351</v>
          </cell>
          <cell r="J58">
            <v>2231.0518630938946</v>
          </cell>
          <cell r="K58">
            <v>3519.2279262773136</v>
          </cell>
          <cell r="L58">
            <v>5378.3592807252762</v>
          </cell>
          <cell r="M58">
            <v>7980.116485243334</v>
          </cell>
          <cell r="N58">
            <v>11515.647200438652</v>
          </cell>
          <cell r="O58">
            <v>16186.972257535974</v>
          </cell>
          <cell r="P58">
            <v>22195.485522809387</v>
          </cell>
          <cell r="Q58">
            <v>29728.629704676365</v>
          </cell>
          <cell r="R58">
            <v>38946.318053945593</v>
          </cell>
          <cell r="S58">
            <v>49968.88010058392</v>
          </cell>
          <cell r="T58">
            <v>62868.135563196425</v>
          </cell>
          <cell r="U58">
            <v>77662.673899719652</v>
          </cell>
          <cell r="V58">
            <v>94317.684304644266</v>
          </cell>
          <cell r="W58">
            <v>112748.94645820974</v>
          </cell>
        </row>
        <row r="59">
          <cell r="B59">
            <v>0</v>
          </cell>
          <cell r="C59">
            <v>51.172162981386137</v>
          </cell>
          <cell r="D59">
            <v>150.15466378591253</v>
          </cell>
          <cell r="E59">
            <v>335.14525862163578</v>
          </cell>
          <cell r="F59">
            <v>667.2879400436093</v>
          </cell>
          <cell r="G59">
            <v>1239.7699988798543</v>
          </cell>
          <cell r="H59">
            <v>2188.1195446364063</v>
          </cell>
          <cell r="I59">
            <v>3700.7433123660567</v>
          </cell>
          <cell r="J59">
            <v>6028.2468225137</v>
          </cell>
          <cell r="K59">
            <v>9489.6507024823677</v>
          </cell>
          <cell r="L59">
            <v>14473.392627922134</v>
          </cell>
          <cell r="M59">
            <v>21431.137141464056</v>
          </cell>
          <cell r="N59">
            <v>30863.034876446858</v>
          </cell>
          <cell r="O59">
            <v>43294.216490516963</v>
          </cell>
          <cell r="P59">
            <v>59243.851593085681</v>
          </cell>
          <cell r="Q59">
            <v>79189.73535303057</v>
          </cell>
          <cell r="R59">
            <v>103532.63755531621</v>
          </cell>
          <cell r="S59">
            <v>132565.12901623134</v>
          </cell>
          <cell r="T59">
            <v>166449.06070840059</v>
          </cell>
          <cell r="U59">
            <v>205204.41159847478</v>
          </cell>
          <cell r="V59">
            <v>248710.24785164624</v>
          </cell>
          <cell r="W59">
            <v>296716.59573045792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909824.65182909381</v>
          </cell>
          <cell r="D66">
            <v>1754661.8285275381</v>
          </cell>
          <cell r="E66">
            <v>2539153.4926046645</v>
          </cell>
          <cell r="F66">
            <v>3267610.0378191397</v>
          </cell>
          <cell r="G66">
            <v>3944033.9726611525</v>
          </cell>
          <cell r="H66">
            <v>4572141.9121573064</v>
          </cell>
          <cell r="I66">
            <v>5155384.9988323078</v>
          </cell>
          <cell r="J66">
            <v>5696967.8650305225</v>
          </cell>
          <cell r="K66">
            <v>6199866.2407860085</v>
          </cell>
          <cell r="L66">
            <v>6666843.3039875291</v>
          </cell>
          <cell r="M66">
            <v>7100464.8626746573</v>
          </cell>
          <cell r="N66">
            <v>7503113.4528841339</v>
          </cell>
          <cell r="O66">
            <v>7362288.7276114952</v>
          </cell>
          <cell r="P66">
            <v>7231522.9112869017</v>
          </cell>
          <cell r="Q66">
            <v>7110097.5104140667</v>
          </cell>
          <cell r="R66">
            <v>6997345.3524607187</v>
          </cell>
          <cell r="S66">
            <v>6892646.9200754678</v>
          </cell>
          <cell r="T66">
            <v>6795426.9471463058</v>
          </cell>
          <cell r="U66">
            <v>6705151.2579977978</v>
          </cell>
          <cell r="V66">
            <v>6621323.832359897</v>
          </cell>
          <cell r="W66">
            <v>6543484.0799818477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8">
        <row r="6">
          <cell r="B6">
            <v>734297.2489999996</v>
          </cell>
          <cell r="C6">
            <v>722806.48634518171</v>
          </cell>
          <cell r="D6">
            <v>712112.63598176278</v>
          </cell>
          <cell r="E6">
            <v>702151.34743307531</v>
          </cell>
          <cell r="F6">
            <v>692858.00921882386</v>
          </cell>
          <cell r="G6">
            <v>684165.75173851731</v>
          </cell>
          <cell r="H6">
            <v>676003.25417224504</v>
          </cell>
          <cell r="I6">
            <v>668292.53687545878</v>
          </cell>
          <cell r="J6">
            <v>660947.01287790388</v>
          </cell>
          <cell r="K6">
            <v>653870.15015865234</v>
          </cell>
          <cell r="L6">
            <v>646955.13541494042</v>
          </cell>
          <cell r="M6">
            <v>640085.90198658383</v>
          </cell>
          <cell r="N6">
            <v>633139.76617827057</v>
          </cell>
          <cell r="O6">
            <v>625991.701370853</v>
          </cell>
          <cell r="P6">
            <v>618519.99183788931</v>
          </cell>
          <cell r="Q6">
            <v>610612.70676168043</v>
          </cell>
          <cell r="R6">
            <v>602174.20234848082</v>
          </cell>
          <cell r="S6">
            <v>593130.77526268922</v>
          </cell>
          <cell r="T6">
            <v>583434.69483549846</v>
          </cell>
          <cell r="U6">
            <v>573066.1151567616</v>
          </cell>
          <cell r="V6">
            <v>562032.73560945014</v>
          </cell>
          <cell r="W6">
            <v>550367.43840247358</v>
          </cell>
        </row>
        <row r="7">
          <cell r="B7">
            <v>0</v>
          </cell>
          <cell r="C7">
            <v>5.5991258545026001</v>
          </cell>
          <cell r="D7">
            <v>16.394405735677616</v>
          </cell>
          <cell r="E7">
            <v>36.504640966707633</v>
          </cell>
          <cell r="F7">
            <v>72.495901867619025</v>
          </cell>
          <cell r="G7">
            <v>134.33341034660066</v>
          </cell>
          <cell r="H7">
            <v>236.44799231123255</v>
          </cell>
          <cell r="I7">
            <v>398.81218911004532</v>
          </cell>
          <cell r="J7">
            <v>647.87033482190509</v>
          </cell>
          <cell r="K7">
            <v>1017.1247860593422</v>
          </cell>
          <cell r="L7">
            <v>1547.1609606849761</v>
          </cell>
          <cell r="M7">
            <v>2284.9123453192042</v>
          </cell>
          <cell r="N7">
            <v>3282.0356268711907</v>
          </cell>
          <cell r="O7">
            <v>4592.3881922211276</v>
          </cell>
          <cell r="P7">
            <v>6268.7612699556112</v>
          </cell>
          <cell r="Q7">
            <v>8359.1885899293229</v>
          </cell>
          <cell r="R7">
            <v>10903.276391727642</v>
          </cell>
          <cell r="S7">
            <v>13929.042543269379</v>
          </cell>
          <cell r="T7">
            <v>17450.688934475329</v>
          </cell>
          <cell r="U7">
            <v>21467.574576624349</v>
          </cell>
          <cell r="V7">
            <v>25964.4502046331</v>
          </cell>
          <cell r="W7">
            <v>30912.815341376037</v>
          </cell>
        </row>
        <row r="8">
          <cell r="B8">
            <v>0</v>
          </cell>
          <cell r="C8">
            <v>11478.173636377467</v>
          </cell>
          <cell r="D8">
            <v>22147.701964769883</v>
          </cell>
          <cell r="E8">
            <v>32063.588144099427</v>
          </cell>
          <cell r="F8">
            <v>41275.503080823029</v>
          </cell>
          <cell r="G8">
            <v>49827.579775052378</v>
          </cell>
          <cell r="H8">
            <v>57758.121638873738</v>
          </cell>
          <cell r="I8">
            <v>65099.279155231379</v>
          </cell>
          <cell r="J8">
            <v>71876.776508519062</v>
          </cell>
          <cell r="K8">
            <v>78109.793236716068</v>
          </cell>
          <cell r="L8">
            <v>83811.118086092261</v>
          </cell>
          <cell r="M8">
            <v>88987.684601359302</v>
          </cell>
          <cell r="N8">
            <v>93641.563404546367</v>
          </cell>
          <cell r="O8">
            <v>97771.42255420085</v>
          </cell>
          <cell r="P8">
            <v>101374.38178582018</v>
          </cell>
          <cell r="Q8">
            <v>104448.0963626251</v>
          </cell>
          <cell r="R8">
            <v>106992.83663728507</v>
          </cell>
          <cell r="S8">
            <v>109013.30410135844</v>
          </cell>
          <cell r="T8">
            <v>110519.95600307989</v>
          </cell>
          <cell r="U8">
            <v>111529.69253715803</v>
          </cell>
          <cell r="V8">
            <v>112065.87022679085</v>
          </cell>
          <cell r="W8">
            <v>112157.7119391278</v>
          </cell>
        </row>
        <row r="9">
          <cell r="B9">
            <v>0</v>
          </cell>
          <cell r="C9">
            <v>1.4204890336562346</v>
          </cell>
          <cell r="D9">
            <v>4.1743266497317597</v>
          </cell>
          <cell r="E9">
            <v>9.3327158655239906</v>
          </cell>
          <cell r="F9">
            <v>18.615456753268024</v>
          </cell>
          <cell r="G9">
            <v>34.651741128084943</v>
          </cell>
          <cell r="H9">
            <v>61.277734067801262</v>
          </cell>
          <cell r="I9">
            <v>103.84450987591421</v>
          </cell>
          <cell r="J9">
            <v>169.49547088420098</v>
          </cell>
          <cell r="K9">
            <v>267.3596272594134</v>
          </cell>
          <cell r="L9">
            <v>408.59988687433662</v>
          </cell>
          <cell r="M9">
            <v>606.25825143365091</v>
          </cell>
          <cell r="N9">
            <v>874.85641954910307</v>
          </cell>
          <cell r="O9">
            <v>1229.7421365973382</v>
          </cell>
          <cell r="P9">
            <v>1686.2155167361595</v>
          </cell>
          <cell r="Q9">
            <v>2258.5167892729096</v>
          </cell>
          <cell r="R9">
            <v>2958.7947402554628</v>
          </cell>
          <cell r="S9">
            <v>3796.19093679859</v>
          </cell>
          <cell r="T9">
            <v>4776.1616021417003</v>
          </cell>
          <cell r="U9">
            <v>5900.1189979083601</v>
          </cell>
          <cell r="V9">
            <v>7165.4185088077884</v>
          </cell>
          <cell r="W9">
            <v>8565.6618242529639</v>
          </cell>
        </row>
        <row r="10">
          <cell r="B10">
            <v>0</v>
          </cell>
          <cell r="C10">
            <v>5.569403552298688</v>
          </cell>
          <cell r="D10">
            <v>16.342321081633195</v>
          </cell>
          <cell r="E10">
            <v>36.476065992800841</v>
          </cell>
          <cell r="F10">
            <v>72.625341731925431</v>
          </cell>
          <cell r="G10">
            <v>134.93233495536262</v>
          </cell>
          <cell r="H10">
            <v>238.14746250192775</v>
          </cell>
          <cell r="I10">
            <v>402.77627032365928</v>
          </cell>
          <cell r="J10">
            <v>656.09380787076611</v>
          </cell>
          <cell r="K10">
            <v>1032.8211913126252</v>
          </cell>
          <cell r="L10">
            <v>1575.2346514077271</v>
          </cell>
          <cell r="M10">
            <v>2332.4918153037029</v>
          </cell>
          <cell r="N10">
            <v>3359.0273707626138</v>
          </cell>
          <cell r="O10">
            <v>4711.9947461275397</v>
          </cell>
          <cell r="P10">
            <v>6447.8985895985679</v>
          </cell>
          <cell r="Q10">
            <v>8618.7404964920006</v>
          </cell>
          <cell r="R10">
            <v>11268.138882250772</v>
          </cell>
          <cell r="S10">
            <v>14427.936155884057</v>
          </cell>
          <cell r="T10">
            <v>18115.747624804339</v>
          </cell>
          <cell r="U10">
            <v>22333.747731547424</v>
          </cell>
          <cell r="V10">
            <v>27068.774450317847</v>
          </cell>
          <cell r="W10">
            <v>32293.621492769329</v>
          </cell>
        </row>
        <row r="15">
          <cell r="B15">
            <v>734297.2489999996</v>
          </cell>
          <cell r="C15">
            <v>681847.44549999968</v>
          </cell>
          <cell r="D15">
            <v>633144.05653571396</v>
          </cell>
          <cell r="E15">
            <v>587919.48106887727</v>
          </cell>
          <cell r="F15">
            <v>545925.23242110037</v>
          </cell>
          <cell r="G15">
            <v>506930.57296245033</v>
          </cell>
          <cell r="H15">
            <v>470721.24632227531</v>
          </cell>
          <cell r="I15">
            <v>437098.30015639844</v>
          </cell>
          <cell r="J15">
            <v>405876.99300237006</v>
          </cell>
          <cell r="K15">
            <v>376885.77921648649</v>
          </cell>
          <cell r="L15">
            <v>349965.36641530885</v>
          </cell>
          <cell r="M15">
            <v>324967.8402427868</v>
          </cell>
          <cell r="N15">
            <v>301755.8516540163</v>
          </cell>
          <cell r="O15">
            <v>280201.86225015798</v>
          </cell>
          <cell r="P15">
            <v>260187.44351800386</v>
          </cell>
          <cell r="Q15">
            <v>241602.62612386071</v>
          </cell>
          <cell r="R15">
            <v>224345.29568644208</v>
          </cell>
          <cell r="S15">
            <v>208320.63170883909</v>
          </cell>
          <cell r="T15">
            <v>193440.58658677913</v>
          </cell>
          <cell r="U15">
            <v>179623.40183058061</v>
          </cell>
          <cell r="V15">
            <v>166793.15884268202</v>
          </cell>
          <cell r="W15">
            <v>154879.36178249045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29672.289071428546</v>
          </cell>
          <cell r="P16">
            <v>57225.128923469339</v>
          </cell>
          <cell r="Q16">
            <v>82809.908786078653</v>
          </cell>
          <cell r="R16">
            <v>106567.2043727873</v>
          </cell>
          <cell r="S16">
            <v>128627.55027473104</v>
          </cell>
          <cell r="T16">
            <v>149112.15718367879</v>
          </cell>
          <cell r="U16">
            <v>168133.57788484456</v>
          </cell>
          <cell r="V16">
            <v>185796.32567878423</v>
          </cell>
          <cell r="W16">
            <v>202197.44863029959</v>
          </cell>
        </row>
        <row r="17">
          <cell r="B17">
            <v>0</v>
          </cell>
          <cell r="C17">
            <v>52449.803499999965</v>
          </cell>
          <cell r="D17">
            <v>101153.19246428568</v>
          </cell>
          <cell r="E17">
            <v>146377.76793112239</v>
          </cell>
          <cell r="F17">
            <v>188372.01657889935</v>
          </cell>
          <cell r="G17">
            <v>227366.67603754933</v>
          </cell>
          <cell r="H17">
            <v>263576.00267772435</v>
          </cell>
          <cell r="I17">
            <v>297198.94884360116</v>
          </cell>
          <cell r="J17">
            <v>328420.25599762972</v>
          </cell>
          <cell r="K17">
            <v>357411.46978351328</v>
          </cell>
          <cell r="L17">
            <v>384331.88258469087</v>
          </cell>
          <cell r="M17">
            <v>409329.40875721292</v>
          </cell>
          <cell r="N17">
            <v>432541.39734598342</v>
          </cell>
          <cell r="O17">
            <v>424423.09767841315</v>
          </cell>
          <cell r="P17">
            <v>416884.67655852652</v>
          </cell>
          <cell r="Q17">
            <v>409884.71409006033</v>
          </cell>
          <cell r="R17">
            <v>403384.74894077028</v>
          </cell>
          <cell r="S17">
            <v>397349.06701642956</v>
          </cell>
          <cell r="T17">
            <v>391744.50522954168</v>
          </cell>
          <cell r="U17">
            <v>386540.26928457443</v>
          </cell>
          <cell r="V17">
            <v>381707.76447853341</v>
          </cell>
          <cell r="W17">
            <v>377220.43858720956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9">
        <row r="6">
          <cell r="B6">
            <v>0</v>
          </cell>
          <cell r="C6">
            <v>52449.803499999965</v>
          </cell>
          <cell r="D6">
            <v>51629.034738941555</v>
          </cell>
          <cell r="E6">
            <v>50865.188284411634</v>
          </cell>
          <cell r="F6">
            <v>50153.667673791089</v>
          </cell>
          <cell r="G6">
            <v>49489.857801344566</v>
          </cell>
          <cell r="H6">
            <v>48868.982267036947</v>
          </cell>
          <cell r="I6">
            <v>48285.946726588933</v>
          </cell>
          <cell r="J6">
            <v>47735.181205389919</v>
          </cell>
          <cell r="K6">
            <v>47210.500919850274</v>
          </cell>
          <cell r="L6">
            <v>46705.01072561802</v>
          </cell>
          <cell r="M6">
            <v>46211.081101067175</v>
          </cell>
          <cell r="N6">
            <v>45720.42157047028</v>
          </cell>
          <cell r="O6">
            <v>45224.26901273361</v>
          </cell>
          <cell r="P6">
            <v>44713.69295506092</v>
          </cell>
          <cell r="Q6">
            <v>44179.99941699209</v>
          </cell>
          <cell r="R6">
            <v>43615.193340120029</v>
          </cell>
          <cell r="S6">
            <v>43012.443024891487</v>
          </cell>
          <cell r="T6">
            <v>42366.483947334949</v>
          </cell>
          <cell r="U6">
            <v>41673.906773964176</v>
          </cell>
          <cell r="V6">
            <v>40933.293939768679</v>
          </cell>
          <cell r="W6">
            <v>40145.195400675002</v>
          </cell>
        </row>
        <row r="7">
          <cell r="B7">
            <v>0</v>
          </cell>
          <cell r="C7">
            <v>0</v>
          </cell>
          <cell r="D7">
            <v>0.3999375610359</v>
          </cell>
          <cell r="E7">
            <v>1.1710289811198298</v>
          </cell>
          <cell r="F7">
            <v>2.6074743547648307</v>
          </cell>
          <cell r="G7">
            <v>5.1782787048299301</v>
          </cell>
          <cell r="H7">
            <v>9.5952435961857603</v>
          </cell>
          <cell r="I7">
            <v>16.889142307945182</v>
          </cell>
          <cell r="J7">
            <v>28.486584936431804</v>
          </cell>
          <cell r="K7">
            <v>46.276452487278938</v>
          </cell>
          <cell r="L7">
            <v>72.651770432810167</v>
          </cell>
          <cell r="M7">
            <v>110.511497191784</v>
          </cell>
          <cell r="N7">
            <v>163.20802466565746</v>
          </cell>
          <cell r="O7">
            <v>234.43111620508506</v>
          </cell>
          <cell r="P7">
            <v>328.02772801579482</v>
          </cell>
          <cell r="Q7">
            <v>447.76866213968651</v>
          </cell>
          <cell r="R7">
            <v>597.08489928066592</v>
          </cell>
          <cell r="S7">
            <v>778.80545655197443</v>
          </cell>
          <cell r="T7">
            <v>994.93161023352718</v>
          </cell>
          <cell r="U7">
            <v>1246.4777810339519</v>
          </cell>
          <cell r="V7">
            <v>1533.3981840445963</v>
          </cell>
          <cell r="W7">
            <v>1854.6035860452214</v>
          </cell>
        </row>
        <row r="8">
          <cell r="B8">
            <v>0</v>
          </cell>
          <cell r="C8">
            <v>0</v>
          </cell>
          <cell r="D8">
            <v>819.8695454555334</v>
          </cell>
          <cell r="E8">
            <v>1581.9787117692774</v>
          </cell>
          <cell r="F8">
            <v>2290.2562960071018</v>
          </cell>
          <cell r="G8">
            <v>2948.2502200587878</v>
          </cell>
          <cell r="H8">
            <v>3559.1128410751699</v>
          </cell>
          <cell r="I8">
            <v>4125.58011706241</v>
          </cell>
          <cell r="J8">
            <v>4649.9485110879559</v>
          </cell>
          <cell r="K8">
            <v>5134.0554648942179</v>
          </cell>
          <cell r="L8">
            <v>5579.2709454797205</v>
          </cell>
          <cell r="M8">
            <v>5986.5084347208758</v>
          </cell>
          <cell r="N8">
            <v>6356.2631858113782</v>
          </cell>
          <cell r="O8">
            <v>6688.6831003247407</v>
          </cell>
          <cell r="P8">
            <v>6983.6730395857758</v>
          </cell>
          <cell r="Q8">
            <v>7241.0272704157269</v>
          </cell>
          <cell r="R8">
            <v>7460.5783116160801</v>
          </cell>
          <cell r="S8">
            <v>7642.3454740917914</v>
          </cell>
          <cell r="T8">
            <v>7786.6645786684603</v>
          </cell>
          <cell r="U8">
            <v>7894.2825716485631</v>
          </cell>
          <cell r="V8">
            <v>7966.4066097970026</v>
          </cell>
          <cell r="W8">
            <v>8004.7050161993466</v>
          </cell>
        </row>
        <row r="9">
          <cell r="B9">
            <v>0</v>
          </cell>
          <cell r="C9">
            <v>0</v>
          </cell>
          <cell r="D9">
            <v>0.10146350240401675</v>
          </cell>
          <cell r="E9">
            <v>0.29816618926655425</v>
          </cell>
          <cell r="F9">
            <v>0.66662256182314228</v>
          </cell>
          <cell r="G9">
            <v>1.3296754823762873</v>
          </cell>
          <cell r="H9">
            <v>2.4751243662917819</v>
          </cell>
          <cell r="I9">
            <v>4.3769810048429472</v>
          </cell>
          <cell r="J9">
            <v>7.4174649911367299</v>
          </cell>
          <cell r="K9">
            <v>12.1068193488715</v>
          </cell>
          <cell r="L9">
            <v>19.097116232815242</v>
          </cell>
          <cell r="M9">
            <v>29.185706205309756</v>
          </cell>
          <cell r="N9">
            <v>43.304160816689361</v>
          </cell>
          <cell r="O9">
            <v>62.489744253507361</v>
          </cell>
          <cell r="P9">
            <v>87.838724042666996</v>
          </cell>
          <cell r="Q9">
            <v>120.44396548115427</v>
          </cell>
          <cell r="R9">
            <v>161.32262780520779</v>
          </cell>
          <cell r="S9">
            <v>211.34248144681877</v>
          </cell>
          <cell r="T9">
            <v>271.15649548561356</v>
          </cell>
          <cell r="U9">
            <v>341.15440015297861</v>
          </cell>
          <cell r="V9">
            <v>421.43707127916855</v>
          </cell>
          <cell r="W9">
            <v>511.8156077719849</v>
          </cell>
        </row>
        <row r="10">
          <cell r="B10">
            <v>0</v>
          </cell>
          <cell r="C10">
            <v>0</v>
          </cell>
          <cell r="D10">
            <v>0.3978145394499063</v>
          </cell>
          <cell r="E10">
            <v>1.1673086486880857</v>
          </cell>
          <cell r="F10">
            <v>2.6054332852000597</v>
          </cell>
          <cell r="G10">
            <v>5.1875244094232453</v>
          </cell>
          <cell r="H10">
            <v>9.6380239253830453</v>
          </cell>
          <cell r="I10">
            <v>17.010533035851985</v>
          </cell>
          <cell r="J10">
            <v>28.769733594547091</v>
          </cell>
          <cell r="K10">
            <v>46.863843419340434</v>
          </cell>
          <cell r="L10">
            <v>73.772942236616089</v>
          </cell>
          <cell r="M10">
            <v>112.51676081483765</v>
          </cell>
          <cell r="N10">
            <v>166.60655823597878</v>
          </cell>
          <cell r="O10">
            <v>239.93052648304388</v>
          </cell>
          <cell r="P10">
            <v>336.57105329482425</v>
          </cell>
          <cell r="Q10">
            <v>460.56418497132631</v>
          </cell>
          <cell r="R10">
            <v>615.62432117800006</v>
          </cell>
          <cell r="S10">
            <v>804.86706301791241</v>
          </cell>
          <cell r="T10">
            <v>1030.5668682774326</v>
          </cell>
          <cell r="U10">
            <v>1293.9819732003098</v>
          </cell>
          <cell r="V10">
            <v>1595.26769511053</v>
          </cell>
          <cell r="W10">
            <v>1933.4838893084179</v>
          </cell>
        </row>
        <row r="15">
          <cell r="B15">
            <v>0</v>
          </cell>
          <cell r="C15">
            <v>52449.803499999965</v>
          </cell>
          <cell r="D15">
            <v>48703.388964285688</v>
          </cell>
          <cell r="E15">
            <v>45224.575466836715</v>
          </cell>
          <cell r="F15">
            <v>41994.248647776949</v>
          </cell>
          <cell r="G15">
            <v>38994.659458650029</v>
          </cell>
          <cell r="H15">
            <v>36209.326640175022</v>
          </cell>
          <cell r="I15">
            <v>33622.946165876805</v>
          </cell>
          <cell r="J15">
            <v>31221.307154028465</v>
          </cell>
          <cell r="K15">
            <v>28991.213785883574</v>
          </cell>
          <cell r="L15">
            <v>26920.412801177605</v>
          </cell>
          <cell r="M15">
            <v>24997.526172522063</v>
          </cell>
          <cell r="N15">
            <v>23211.988588770484</v>
          </cell>
          <cell r="O15">
            <v>21553.989403858308</v>
          </cell>
          <cell r="P15">
            <v>20014.418732154139</v>
          </cell>
          <cell r="Q15">
            <v>18584.817394143131</v>
          </cell>
          <cell r="R15">
            <v>17257.330437418623</v>
          </cell>
          <cell r="S15">
            <v>16024.663977603006</v>
          </cell>
          <cell r="T15">
            <v>14880.045122059933</v>
          </cell>
          <cell r="U15">
            <v>13817.184756198509</v>
          </cell>
          <cell r="V15">
            <v>12830.242987898615</v>
          </cell>
          <cell r="W15">
            <v>11913.797060191573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2119.4492193877531</v>
          </cell>
          <cell r="Q16">
            <v>4087.5092088192387</v>
          </cell>
          <cell r="R16">
            <v>5914.9934847199038</v>
          </cell>
          <cell r="S16">
            <v>7611.9431694848072</v>
          </cell>
          <cell r="T16">
            <v>9187.682162480789</v>
          </cell>
          <cell r="U16">
            <v>10650.868370262771</v>
          </cell>
          <cell r="V16">
            <v>12009.541277488897</v>
          </cell>
          <cell r="W16">
            <v>13271.166119913159</v>
          </cell>
        </row>
        <row r="17">
          <cell r="B17">
            <v>0</v>
          </cell>
          <cell r="C17">
            <v>0</v>
          </cell>
          <cell r="D17">
            <v>3746.4145357142838</v>
          </cell>
          <cell r="E17">
            <v>7225.228033163261</v>
          </cell>
          <cell r="F17">
            <v>10455.554852223027</v>
          </cell>
          <cell r="G17">
            <v>13455.144041349951</v>
          </cell>
          <cell r="H17">
            <v>16240.476859824954</v>
          </cell>
          <cell r="I17">
            <v>18826.857334123168</v>
          </cell>
          <cell r="J17">
            <v>21228.496345971515</v>
          </cell>
          <cell r="K17">
            <v>23458.589714116406</v>
          </cell>
          <cell r="L17">
            <v>25529.390698822375</v>
          </cell>
          <cell r="M17">
            <v>27452.277327477921</v>
          </cell>
          <cell r="N17">
            <v>29237.8149112295</v>
          </cell>
          <cell r="O17">
            <v>30895.814096141676</v>
          </cell>
          <cell r="P17">
            <v>30315.935548458081</v>
          </cell>
          <cell r="Q17">
            <v>29777.47689703761</v>
          </cell>
          <cell r="R17">
            <v>29277.479577861453</v>
          </cell>
          <cell r="S17">
            <v>28813.196352912164</v>
          </cell>
          <cell r="T17">
            <v>28382.076215459252</v>
          </cell>
          <cell r="U17">
            <v>27981.750373538693</v>
          </cell>
          <cell r="V17">
            <v>27610.01923461246</v>
          </cell>
          <cell r="W17">
            <v>27264.840319895244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0">
        <row r="6">
          <cell r="B6">
            <v>0</v>
          </cell>
          <cell r="C6">
            <v>40959.04084518204</v>
          </cell>
          <cell r="D6">
            <v>40935.184375522556</v>
          </cell>
          <cell r="E6">
            <v>40903.899735724095</v>
          </cell>
          <cell r="F6">
            <v>40860.329459539716</v>
          </cell>
          <cell r="G6">
            <v>40797.600321037971</v>
          </cell>
          <cell r="H6">
            <v>40706.484700764675</v>
          </cell>
          <cell r="I6">
            <v>40575.229429802625</v>
          </cell>
          <cell r="J6">
            <v>40389.657207834985</v>
          </cell>
          <cell r="K6">
            <v>40133.638200598747</v>
          </cell>
          <cell r="L6">
            <v>39789.99598190617</v>
          </cell>
          <cell r="M6">
            <v>39341.847672710617</v>
          </cell>
          <cell r="N6">
            <v>38774.285762156869</v>
          </cell>
          <cell r="O6">
            <v>38076.204205316026</v>
          </cell>
          <cell r="P6">
            <v>37241.983422097255</v>
          </cell>
          <cell r="Q6">
            <v>36272.71434078327</v>
          </cell>
          <cell r="R6">
            <v>35176.688926920411</v>
          </cell>
          <cell r="S6">
            <v>33969.015939099969</v>
          </cell>
          <cell r="T6">
            <v>32670.403520144166</v>
          </cell>
          <cell r="U6">
            <v>31305.327095227258</v>
          </cell>
          <cell r="V6">
            <v>29899.914392457256</v>
          </cell>
          <cell r="W6">
            <v>28479.898193698493</v>
          </cell>
        </row>
        <row r="7">
          <cell r="B7">
            <v>0</v>
          </cell>
          <cell r="C7">
            <v>5.5991258545026001</v>
          </cell>
          <cell r="D7">
            <v>11.195217442210915</v>
          </cell>
          <cell r="E7">
            <v>21.28126421214985</v>
          </cell>
          <cell r="F7">
            <v>38.598735255676218</v>
          </cell>
          <cell r="G7">
            <v>67.015787183811554</v>
          </cell>
          <cell r="H7">
            <v>111.70982556081765</v>
          </cell>
          <cell r="I7">
            <v>179.25333910675792</v>
          </cell>
          <cell r="J7">
            <v>277.54473064829165</v>
          </cell>
          <cell r="K7">
            <v>415.5309037247161</v>
          </cell>
          <cell r="L7">
            <v>602.68794505844403</v>
          </cell>
          <cell r="M7">
            <v>848.2628818260124</v>
          </cell>
          <cell r="N7">
            <v>1160.3313062176439</v>
          </cell>
          <cell r="O7">
            <v>1544.7836815550218</v>
          </cell>
          <cell r="P7">
            <v>2004.4008057502786</v>
          </cell>
          <cell r="Q7">
            <v>2538.1959821133978</v>
          </cell>
          <cell r="R7">
            <v>3141.1727010789864</v>
          </cell>
          <cell r="S7">
            <v>3804.5716080937118</v>
          </cell>
          <cell r="T7">
            <v>4516.5780014394759</v>
          </cell>
          <cell r="U7">
            <v>5263.3634231829747</v>
          </cell>
          <cell r="V7">
            <v>6030.2738120533468</v>
          </cell>
          <cell r="W7">
            <v>6802.9687227881595</v>
          </cell>
        </row>
        <row r="8">
          <cell r="B8">
            <v>0</v>
          </cell>
          <cell r="C8">
            <v>11478.173636377467</v>
          </cell>
          <cell r="D8">
            <v>11489.397873847949</v>
          </cell>
          <cell r="E8">
            <v>11497.864891098823</v>
          </cell>
          <cell r="F8">
            <v>11502.171232730703</v>
          </cell>
          <cell r="G8">
            <v>11500.326914288136</v>
          </cell>
          <cell r="H8">
            <v>11489.654704896533</v>
          </cell>
          <cell r="I8">
            <v>11466.737633420051</v>
          </cell>
          <cell r="J8">
            <v>11427.445864375633</v>
          </cell>
          <cell r="K8">
            <v>11367.072193091235</v>
          </cell>
          <cell r="L8">
            <v>11280.595794855908</v>
          </cell>
          <cell r="M8">
            <v>11163.074949987915</v>
          </cell>
          <cell r="N8">
            <v>11010.141988998434</v>
          </cell>
          <cell r="O8">
            <v>10818.542249979233</v>
          </cell>
          <cell r="P8">
            <v>10586.632271205108</v>
          </cell>
          <cell r="Q8">
            <v>10314.741847220659</v>
          </cell>
          <cell r="R8">
            <v>10005.318586276051</v>
          </cell>
          <cell r="S8">
            <v>9662.8129381651615</v>
          </cell>
          <cell r="T8">
            <v>9293.3164803898981</v>
          </cell>
          <cell r="U8">
            <v>8904.0191057267166</v>
          </cell>
          <cell r="V8">
            <v>8502.58429942982</v>
          </cell>
          <cell r="W8">
            <v>8096.5467285362665</v>
          </cell>
        </row>
        <row r="9">
          <cell r="B9">
            <v>0</v>
          </cell>
          <cell r="C9">
            <v>1.4204890336562346</v>
          </cell>
          <cell r="D9">
            <v>2.855301118479542</v>
          </cell>
          <cell r="E9">
            <v>5.4565554050587863</v>
          </cell>
          <cell r="F9">
            <v>9.9493634495671746</v>
          </cell>
          <cell r="G9">
            <v>17.365959857193207</v>
          </cell>
          <cell r="H9">
            <v>29.101117306008099</v>
          </cell>
          <cell r="I9">
            <v>46.943756812955897</v>
          </cell>
          <cell r="J9">
            <v>73.068425999423482</v>
          </cell>
          <cell r="K9">
            <v>109.9709757240839</v>
          </cell>
          <cell r="L9">
            <v>160.33737584773843</v>
          </cell>
          <cell r="M9">
            <v>226.84407076462412</v>
          </cell>
          <cell r="N9">
            <v>311.90232893214136</v>
          </cell>
          <cell r="O9">
            <v>417.3754613017424</v>
          </cell>
          <cell r="P9">
            <v>544.31210418148839</v>
          </cell>
          <cell r="Q9">
            <v>692.74523801790428</v>
          </cell>
          <cell r="R9">
            <v>861.60057878776115</v>
          </cell>
          <cell r="S9">
            <v>1048.7386779899462</v>
          </cell>
          <cell r="T9">
            <v>1251.1271608287236</v>
          </cell>
          <cell r="U9">
            <v>1465.1117959196386</v>
          </cell>
          <cell r="V9">
            <v>1686.7365821785975</v>
          </cell>
          <cell r="W9">
            <v>1912.0589232171606</v>
          </cell>
        </row>
        <row r="10">
          <cell r="B10">
            <v>0</v>
          </cell>
          <cell r="C10">
            <v>5.569403552298688</v>
          </cell>
          <cell r="D10">
            <v>11.170732068784417</v>
          </cell>
          <cell r="E10">
            <v>21.301053559855731</v>
          </cell>
          <cell r="F10">
            <v>38.754709024324647</v>
          </cell>
          <cell r="G10">
            <v>67.494517632860436</v>
          </cell>
          <cell r="H10">
            <v>112.85315147194818</v>
          </cell>
          <cell r="I10">
            <v>181.63934085758348</v>
          </cell>
          <cell r="J10">
            <v>282.0872711416539</v>
          </cell>
          <cell r="K10">
            <v>423.59122686119952</v>
          </cell>
          <cell r="L10">
            <v>616.186402331718</v>
          </cell>
          <cell r="M10">
            <v>869.77392471081339</v>
          </cell>
          <cell r="N10">
            <v>1193.1421136948902</v>
          </cell>
          <cell r="O10">
            <v>1592.897901847969</v>
          </cell>
          <cell r="P10">
            <v>2072.4748967658525</v>
          </cell>
          <cell r="Q10">
            <v>2631.4060918647588</v>
          </cell>
          <cell r="R10">
            <v>3265.0227069367716</v>
          </cell>
          <cell r="S10">
            <v>3964.6643366511953</v>
          </cell>
          <cell r="T10">
            <v>4718.3783371977142</v>
          </cell>
          <cell r="U10">
            <v>5511.9820799433928</v>
          </cell>
          <cell r="V10">
            <v>6330.2944138809589</v>
          </cell>
          <cell r="W10">
            <v>7158.3309317598951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29672.289071428546</v>
          </cell>
          <cell r="P16">
            <v>29672.289071428546</v>
          </cell>
          <cell r="Q16">
            <v>29672.289071428546</v>
          </cell>
          <cell r="R16">
            <v>29672.289071428546</v>
          </cell>
          <cell r="S16">
            <v>29672.289071428546</v>
          </cell>
          <cell r="T16">
            <v>29672.289071428546</v>
          </cell>
          <cell r="U16">
            <v>29672.289071428546</v>
          </cell>
          <cell r="V16">
            <v>29672.289071428546</v>
          </cell>
          <cell r="W16">
            <v>29672.289071428546</v>
          </cell>
        </row>
        <row r="17">
          <cell r="B17">
            <v>0</v>
          </cell>
          <cell r="C17">
            <v>52449.803499999965</v>
          </cell>
          <cell r="D17">
            <v>52449.803499999973</v>
          </cell>
          <cell r="E17">
            <v>52449.80349999998</v>
          </cell>
          <cell r="F17">
            <v>52449.80349999998</v>
          </cell>
          <cell r="G17">
            <v>52449.80349999998</v>
          </cell>
          <cell r="H17">
            <v>52449.80349999998</v>
          </cell>
          <cell r="I17">
            <v>52449.80349999998</v>
          </cell>
          <cell r="J17">
            <v>52449.80349999998</v>
          </cell>
          <cell r="K17">
            <v>52449.80349999998</v>
          </cell>
          <cell r="L17">
            <v>52449.80349999998</v>
          </cell>
          <cell r="M17">
            <v>52449.80349999998</v>
          </cell>
          <cell r="N17">
            <v>52449.80349999998</v>
          </cell>
          <cell r="O17">
            <v>22777.514428571434</v>
          </cell>
          <cell r="P17">
            <v>22777.514428571434</v>
          </cell>
          <cell r="Q17">
            <v>22777.514428571434</v>
          </cell>
          <cell r="R17">
            <v>22777.514428571434</v>
          </cell>
          <cell r="S17">
            <v>22777.514428571434</v>
          </cell>
          <cell r="T17">
            <v>22777.514428571434</v>
          </cell>
          <cell r="U17">
            <v>22777.514428571427</v>
          </cell>
          <cell r="V17">
            <v>22777.514428571427</v>
          </cell>
          <cell r="W17">
            <v>22777.514428571427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1">
        <row r="5">
          <cell r="B5">
            <v>1</v>
          </cell>
          <cell r="H5">
            <v>0.92061253816878375</v>
          </cell>
          <cell r="M5">
            <v>0.87169862458055347</v>
          </cell>
          <cell r="R5">
            <v>0.82006871627062439</v>
          </cell>
          <cell r="W5">
            <v>0.74951586588672336</v>
          </cell>
        </row>
        <row r="6">
          <cell r="B6">
            <v>0</v>
          </cell>
          <cell r="H6">
            <v>3.2200582615996248E-4</v>
          </cell>
          <cell r="M6">
            <v>3.1116994492773938E-3</v>
          </cell>
          <cell r="R6">
            <v>1.484858673592504E-2</v>
          </cell>
          <cell r="W6">
            <v>4.2098503546723835E-2</v>
          </cell>
        </row>
        <row r="7">
          <cell r="B7">
            <v>0</v>
          </cell>
          <cell r="H7">
            <v>7.8657684905576661E-2</v>
          </cell>
          <cell r="M7">
            <v>0.12118755003174382</v>
          </cell>
          <cell r="R7">
            <v>0.14570779991753055</v>
          </cell>
          <cell r="W7">
            <v>0.15274156629603261</v>
          </cell>
        </row>
        <row r="8">
          <cell r="B8">
            <v>0</v>
          </cell>
          <cell r="H8">
            <v>8.3450856109364629E-5</v>
          </cell>
          <cell r="M8">
            <v>8.2563056345271867E-4</v>
          </cell>
          <cell r="R8">
            <v>4.0294237031187133E-3</v>
          </cell>
          <cell r="W8">
            <v>1.1665114959804199E-2</v>
          </cell>
        </row>
        <row r="9">
          <cell r="B9">
            <v>0</v>
          </cell>
          <cell r="H9">
            <v>3.2432024337044447E-4</v>
          </cell>
          <cell r="M9">
            <v>3.176495374972737E-3</v>
          </cell>
          <cell r="R9">
            <v>1.5345473372801342E-2</v>
          </cell>
          <cell r="W9">
            <v>4.3978949310716192E-2</v>
          </cell>
        </row>
        <row r="13">
          <cell r="H13">
            <v>0.64104999298761578</v>
          </cell>
          <cell r="M13">
            <v>0.44255625454860847</v>
          </cell>
          <cell r="R13">
            <v>0.30552381340385792</v>
          </cell>
          <cell r="W13">
            <v>0.2109218875508691</v>
          </cell>
        </row>
        <row r="14">
          <cell r="H14">
            <v>0</v>
          </cell>
          <cell r="M14">
            <v>0</v>
          </cell>
          <cell r="R14">
            <v>0.14512815418812411</v>
          </cell>
          <cell r="W14">
            <v>0.27536184958565696</v>
          </cell>
        </row>
        <row r="15">
          <cell r="H15">
            <v>0.35895000701238428</v>
          </cell>
          <cell r="M15">
            <v>0.55744374545139153</v>
          </cell>
          <cell r="R15">
            <v>0.54934803240801799</v>
          </cell>
          <cell r="W15">
            <v>0.51371626286347394</v>
          </cell>
        </row>
        <row r="16">
          <cell r="H16">
            <v>0</v>
          </cell>
          <cell r="M16">
            <v>0</v>
          </cell>
          <cell r="R16">
            <v>0</v>
          </cell>
          <cell r="W16">
            <v>0</v>
          </cell>
        </row>
        <row r="17">
          <cell r="H17">
            <v>0</v>
          </cell>
          <cell r="M17">
            <v>0</v>
          </cell>
          <cell r="R17">
            <v>0</v>
          </cell>
          <cell r="W17">
            <v>0</v>
          </cell>
        </row>
      </sheetData>
      <sheetData sheetId="12">
        <row r="5">
          <cell r="B5">
            <v>1</v>
          </cell>
          <cell r="H5">
            <v>0.7761036645402245</v>
          </cell>
          <cell r="M5">
            <v>0.75008570189801826</v>
          </cell>
          <cell r="R5">
            <v>0.67067341685885307</v>
          </cell>
          <cell r="W5">
            <v>0.5429934202460549</v>
          </cell>
        </row>
        <row r="6">
          <cell r="B6">
            <v>0</v>
          </cell>
          <cell r="H6">
            <v>2.1298425943734505E-3</v>
          </cell>
          <cell r="M6">
            <v>1.6172851473619205E-2</v>
          </cell>
          <cell r="R6">
            <v>5.9889122388780504E-2</v>
          </cell>
          <cell r="W6">
            <v>0.12970437006095098</v>
          </cell>
        </row>
        <row r="7">
          <cell r="B7">
            <v>0</v>
          </cell>
          <cell r="H7">
            <v>0.21906001430294275</v>
          </cell>
          <cell r="M7">
            <v>0.21283349421867556</v>
          </cell>
          <cell r="R7">
            <v>0.19075988695126486</v>
          </cell>
          <cell r="W7">
            <v>0.15436753215932009</v>
          </cell>
        </row>
        <row r="8">
          <cell r="B8">
            <v>0</v>
          </cell>
          <cell r="H8">
            <v>5.5483748963917683E-4</v>
          </cell>
          <cell r="M8">
            <v>4.3249746543783376E-3</v>
          </cell>
          <cell r="R8">
            <v>1.6427145981352659E-2</v>
          </cell>
          <cell r="W8">
            <v>3.6455025483883102E-2</v>
          </cell>
        </row>
        <row r="9">
          <cell r="B9">
            <v>0</v>
          </cell>
          <cell r="H9">
            <v>2.1516410728201914E-3</v>
          </cell>
          <cell r="M9">
            <v>1.6582977755308724E-2</v>
          </cell>
          <cell r="R9">
            <v>6.2250427819749092E-2</v>
          </cell>
          <cell r="W9">
            <v>0.13647965204979076</v>
          </cell>
        </row>
        <row r="13">
          <cell r="H13">
            <v>0</v>
          </cell>
          <cell r="M13">
            <v>0</v>
          </cell>
          <cell r="R13">
            <v>0</v>
          </cell>
          <cell r="W13">
            <v>0</v>
          </cell>
        </row>
        <row r="14">
          <cell r="H14">
            <v>0</v>
          </cell>
          <cell r="M14">
            <v>0</v>
          </cell>
          <cell r="R14">
            <v>0.56572736390573053</v>
          </cell>
          <cell r="W14">
            <v>0.56572736390573053</v>
          </cell>
        </row>
        <row r="15">
          <cell r="H15">
            <v>1</v>
          </cell>
          <cell r="M15">
            <v>1</v>
          </cell>
          <cell r="R15">
            <v>0.43427263609426953</v>
          </cell>
          <cell r="W15">
            <v>0.43427263609426942</v>
          </cell>
        </row>
        <row r="16">
          <cell r="H16">
            <v>0</v>
          </cell>
          <cell r="M16">
            <v>0</v>
          </cell>
          <cell r="R16">
            <v>0</v>
          </cell>
          <cell r="W16">
            <v>0</v>
          </cell>
        </row>
        <row r="17">
          <cell r="H17">
            <v>0</v>
          </cell>
          <cell r="M17">
            <v>0</v>
          </cell>
          <cell r="R17">
            <v>0</v>
          </cell>
          <cell r="W17">
            <v>0</v>
          </cell>
        </row>
      </sheetData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DUG Market Share Forecast North"/>
    </sheetNames>
    <definedNames>
      <definedName name="Households" refersTo="='Input Assumptions'!$B$13"/>
    </definedNames>
    <sheetDataSet>
      <sheetData sheetId="0"/>
      <sheetData sheetId="1"/>
      <sheetData sheetId="2">
        <row r="13">
          <cell r="B13">
            <v>88063</v>
          </cell>
        </row>
      </sheetData>
      <sheetData sheetId="3">
        <row r="5">
          <cell r="B5">
            <v>53.671153271176507</v>
          </cell>
        </row>
        <row r="6">
          <cell r="B6">
            <v>-16.572884982754267</v>
          </cell>
        </row>
        <row r="7">
          <cell r="B7">
            <v>37.09826828842229</v>
          </cell>
        </row>
        <row r="12">
          <cell r="B12">
            <v>0</v>
          </cell>
          <cell r="C12">
            <v>-0.14643841102247102</v>
          </cell>
          <cell r="D12">
            <v>-0.28254436488185214</v>
          </cell>
          <cell r="E12">
            <v>-0.41384439924402588</v>
          </cell>
          <cell r="F12">
            <v>-0.54145349554565503</v>
          </cell>
          <cell r="G12">
            <v>-0.66576278518321308</v>
          </cell>
          <cell r="H12">
            <v>-0.80497917688128573</v>
          </cell>
          <cell r="I12">
            <v>-0.92564412207954394</v>
          </cell>
          <cell r="J12">
            <v>-1.0449310483729388</v>
          </cell>
          <cell r="K12">
            <v>-1.1611939736683636</v>
          </cell>
          <cell r="L12">
            <v>-1.2719948548278328</v>
          </cell>
          <cell r="M12">
            <v>-1.4172658245392249</v>
          </cell>
          <cell r="N12">
            <v>-1.5353606500890407</v>
          </cell>
          <cell r="O12">
            <v>-1.6515210260951867</v>
          </cell>
          <cell r="P12">
            <v>-1.7688798502123557</v>
          </cell>
          <cell r="Q12">
            <v>-1.8845866290542053</v>
          </cell>
          <cell r="R12">
            <v>-2.03559337724404</v>
          </cell>
          <cell r="S12">
            <v>-2.1526587106363388</v>
          </cell>
          <cell r="T12">
            <v>-2.2682204423325327</v>
          </cell>
          <cell r="U12">
            <v>-2.3859464874262351</v>
          </cell>
          <cell r="V12">
            <v>-2.5061117315164858</v>
          </cell>
          <cell r="W12">
            <v>-2.6213073679889729</v>
          </cell>
        </row>
        <row r="13">
          <cell r="B13">
            <v>0</v>
          </cell>
          <cell r="C13">
            <v>3.2640351683097402</v>
          </cell>
          <cell r="D13">
            <v>3.3636962861260513</v>
          </cell>
          <cell r="E13">
            <v>3.4595948003927801</v>
          </cell>
          <cell r="F13">
            <v>3.5520045819373696</v>
          </cell>
          <cell r="G13">
            <v>3.641182393181515</v>
          </cell>
          <cell r="H13">
            <v>3.7273690537240718</v>
          </cell>
          <cell r="I13">
            <v>3.8107905250624898</v>
          </cell>
          <cell r="J13">
            <v>3.8916589202090601</v>
          </cell>
          <cell r="K13">
            <v>3.9701734435418619</v>
          </cell>
          <cell r="L13">
            <v>4.0465212658451302</v>
          </cell>
          <cell r="M13">
            <v>4.1208783391359729</v>
          </cell>
          <cell r="N13">
            <v>4.1934101555428187</v>
          </cell>
          <cell r="O13">
            <v>4.2642724541940202</v>
          </cell>
          <cell r="P13">
            <v>4.3336118797899257</v>
          </cell>
          <cell r="Q13">
            <v>4.4015665962674539</v>
          </cell>
          <cell r="R13">
            <v>4.4682668587216163</v>
          </cell>
          <cell r="S13">
            <v>4.5338355465210674</v>
          </cell>
          <cell r="T13">
            <v>4.5983886603440123</v>
          </cell>
          <cell r="U13">
            <v>4.6620357856660419</v>
          </cell>
          <cell r="V13">
            <v>4.7248805250496453</v>
          </cell>
          <cell r="W13">
            <v>4.7870209014176872</v>
          </cell>
        </row>
        <row r="14">
          <cell r="B14">
            <v>0</v>
          </cell>
          <cell r="C14">
            <v>3.1175967572872691</v>
          </cell>
          <cell r="D14">
            <v>3.0811519212441993</v>
          </cell>
          <cell r="E14">
            <v>3.0457504011487542</v>
          </cell>
          <cell r="F14">
            <v>3.0105510863917146</v>
          </cell>
          <cell r="G14">
            <v>2.975419607998302</v>
          </cell>
          <cell r="H14">
            <v>2.9223898768427863</v>
          </cell>
          <cell r="I14">
            <v>2.8851464029829459</v>
          </cell>
          <cell r="J14">
            <v>2.8467278718361211</v>
          </cell>
          <cell r="K14">
            <v>2.8089794698734982</v>
          </cell>
          <cell r="L14">
            <v>2.7745264110172974</v>
          </cell>
          <cell r="M14">
            <v>2.703612514596748</v>
          </cell>
          <cell r="N14">
            <v>2.6580495054537776</v>
          </cell>
          <cell r="O14">
            <v>2.612751428098834</v>
          </cell>
          <cell r="P14">
            <v>2.5647320295775695</v>
          </cell>
          <cell r="Q14">
            <v>2.5169799672132491</v>
          </cell>
          <cell r="R14">
            <v>2.4326734814775763</v>
          </cell>
          <cell r="S14">
            <v>2.3811768358847285</v>
          </cell>
          <cell r="T14">
            <v>2.33016821801148</v>
          </cell>
          <cell r="U14">
            <v>2.2760892982398069</v>
          </cell>
          <cell r="V14">
            <v>2.2187687935331595</v>
          </cell>
          <cell r="W14">
            <v>2.1657135334287139</v>
          </cell>
        </row>
      </sheetData>
      <sheetData sheetId="4">
        <row r="4">
          <cell r="B4">
            <v>-16.572884982754267</v>
          </cell>
        </row>
        <row r="8">
          <cell r="B8">
            <v>0</v>
          </cell>
          <cell r="C8">
            <v>-3.4294709841328111E-2</v>
          </cell>
          <cell r="D8">
            <v>-6.6169640487553208E-2</v>
          </cell>
          <cell r="E8">
            <v>-9.5797314639820802E-2</v>
          </cell>
          <cell r="F8">
            <v>-0.12333792609240433</v>
          </cell>
          <cell r="G8">
            <v>-0.14894022039892912</v>
          </cell>
          <cell r="H8">
            <v>-0.17274231263546905</v>
          </cell>
          <cell r="I8">
            <v>-0.1948724467535882</v>
          </cell>
          <cell r="J8">
            <v>-0.2154497006954513</v>
          </cell>
          <cell r="K8">
            <v>-0.23458464114512395</v>
          </cell>
          <cell r="L8">
            <v>-0.25237993151345889</v>
          </cell>
          <cell r="M8">
            <v>-0.26893089649700663</v>
          </cell>
          <cell r="N8">
            <v>-0.28432604631278535</v>
          </cell>
          <cell r="O8">
            <v>-0.29864756348918381</v>
          </cell>
          <cell r="P8">
            <v>-0.3119717548875407</v>
          </cell>
          <cell r="Q8">
            <v>-0.32436947143790107</v>
          </cell>
          <cell r="R8">
            <v>-0.33590649789505611</v>
          </cell>
          <cell r="S8">
            <v>-0.34664391475625433</v>
          </cell>
          <cell r="T8">
            <v>-0.35663843432901454</v>
          </cell>
          <cell r="U8">
            <v>-0.36594271279543483</v>
          </cell>
          <cell r="V8">
            <v>-0.37460563998751661</v>
          </cell>
          <cell r="W8">
            <v>-0.38267260846554352</v>
          </cell>
        </row>
        <row r="10">
          <cell r="B10">
            <v>0</v>
          </cell>
          <cell r="C10">
            <v>-0.14643841102247102</v>
          </cell>
          <cell r="D10">
            <v>-0.28254436488185214</v>
          </cell>
          <cell r="E10">
            <v>-0.41384439924402588</v>
          </cell>
          <cell r="F10">
            <v>-0.54145349554565503</v>
          </cell>
          <cell r="G10">
            <v>-0.66576278518321308</v>
          </cell>
          <cell r="H10">
            <v>-0.80497917688128573</v>
          </cell>
          <cell r="I10">
            <v>-0.92564412207954394</v>
          </cell>
          <cell r="J10">
            <v>-1.0449310483729388</v>
          </cell>
          <cell r="K10">
            <v>-1.1611939736683636</v>
          </cell>
          <cell r="L10">
            <v>-1.2719948548278328</v>
          </cell>
          <cell r="M10">
            <v>-1.4172658245392249</v>
          </cell>
          <cell r="N10">
            <v>-1.5353606500890407</v>
          </cell>
          <cell r="O10">
            <v>-1.6515210260951867</v>
          </cell>
          <cell r="P10">
            <v>-1.7688798502123557</v>
          </cell>
          <cell r="Q10">
            <v>-1.8845866290542053</v>
          </cell>
          <cell r="R10">
            <v>-2.03559337724404</v>
          </cell>
          <cell r="S10">
            <v>-2.1526587106363388</v>
          </cell>
          <cell r="T10">
            <v>-2.2682204423325327</v>
          </cell>
          <cell r="U10">
            <v>-2.3859464874262351</v>
          </cell>
          <cell r="V10">
            <v>-2.5061117315164858</v>
          </cell>
          <cell r="W10">
            <v>-2.6213073679889729</v>
          </cell>
        </row>
      </sheetData>
      <sheetData sheetId="5">
        <row r="5">
          <cell r="B5">
            <v>551.19263476595756</v>
          </cell>
        </row>
        <row r="6">
          <cell r="B6">
            <v>497.52148149478109</v>
          </cell>
        </row>
        <row r="7">
          <cell r="B7">
            <v>53.671153271176507</v>
          </cell>
        </row>
        <row r="13">
          <cell r="B13">
            <v>27.335894094015238</v>
          </cell>
          <cell r="C13">
            <v>25.708661488788685</v>
          </cell>
          <cell r="D13">
            <v>24.178282808237292</v>
          </cell>
          <cell r="E13">
            <v>22.739059441769712</v>
          </cell>
          <cell r="F13">
            <v>21.385558076275252</v>
          </cell>
          <cell r="G13">
            <v>20.112669518675503</v>
          </cell>
          <cell r="H13">
            <v>18.915589341795641</v>
          </cell>
          <cell r="I13">
            <v>17.789799687276435</v>
          </cell>
          <cell r="J13">
            <v>16.731052156260262</v>
          </cell>
          <cell r="K13">
            <v>15.735351722737636</v>
          </cell>
          <cell r="L13">
            <v>14.798941608345043</v>
          </cell>
          <cell r="M13">
            <v>13.918289061073901</v>
          </cell>
          <cell r="N13">
            <v>13.090071983799948</v>
          </cell>
          <cell r="O13">
            <v>12.311166361783918</v>
          </cell>
          <cell r="P13">
            <v>11.578634441341894</v>
          </cell>
          <cell r="Q13">
            <v>10.889713614747784</v>
          </cell>
          <cell r="R13">
            <v>10.241805969123012</v>
          </cell>
          <cell r="S13">
            <v>9.6324684595989982</v>
          </cell>
          <cell r="T13">
            <v>9.0594036694171365</v>
          </cell>
          <cell r="U13">
            <v>8.5204511218669765</v>
          </cell>
          <cell r="V13">
            <v>8.0135791110653223</v>
          </cell>
          <cell r="W13">
            <v>7.5368770205549467</v>
          </cell>
        </row>
        <row r="14">
          <cell r="B14">
            <v>0</v>
          </cell>
          <cell r="C14">
            <v>6.2044109723440872</v>
          </cell>
          <cell r="D14">
            <v>6.7765776728637928</v>
          </cell>
          <cell r="E14">
            <v>7.3212605989833577</v>
          </cell>
          <cell r="F14">
            <v>7.840213223156022</v>
          </cell>
          <cell r="G14">
            <v>8.3350843574345603</v>
          </cell>
          <cell r="H14">
            <v>8.807424526295673</v>
          </cell>
          <cell r="I14">
            <v>9.2586919515774362</v>
          </cell>
          <cell r="J14">
            <v>9.6902581732698199</v>
          </cell>
          <cell r="K14">
            <v>10.103413328438204</v>
          </cell>
          <cell r="L14">
            <v>10.499371109190523</v>
          </cell>
          <cell r="M14">
            <v>10.879273419313474</v>
          </cell>
          <cell r="N14">
            <v>11.244194747997962</v>
          </cell>
          <cell r="O14">
            <v>11.595146277942664</v>
          </cell>
          <cell r="P14">
            <v>11.933079744063603</v>
          </cell>
          <cell r="Q14">
            <v>12.258891058041705</v>
          </cell>
          <cell r="R14">
            <v>12.5734237130061</v>
          </cell>
          <cell r="S14">
            <v>12.877471981774283</v>
          </cell>
          <cell r="T14">
            <v>13.171783921247481</v>
          </cell>
          <cell r="U14">
            <v>13.45706419478782</v>
          </cell>
          <cell r="V14">
            <v>13.733976723679234</v>
          </cell>
          <cell r="W14">
            <v>14.003147178094537</v>
          </cell>
        </row>
        <row r="15">
          <cell r="B15">
            <v>0</v>
          </cell>
          <cell r="C15">
            <v>2.2466350977752713E-4</v>
          </cell>
          <cell r="D15">
            <v>2.6867845951710531E-4</v>
          </cell>
          <cell r="E15">
            <v>3.1024697940768323E-4</v>
          </cell>
          <cell r="F15">
            <v>3.4951518784723479E-4</v>
          </cell>
          <cell r="G15">
            <v>3.8662059645538119E-4</v>
          </cell>
          <cell r="H15">
            <v>4.2169262250654185E-4</v>
          </cell>
          <cell r="I15">
            <v>4.5485307067683067E-4</v>
          </cell>
          <cell r="J15">
            <v>4.8621658595653756E-4</v>
          </cell>
          <cell r="K15">
            <v>5.1589107946731943E-4</v>
          </cell>
          <cell r="L15">
            <v>5.4397812881743575E-4</v>
          </cell>
          <cell r="M15">
            <v>5.7057335452907645E-4</v>
          </cell>
          <cell r="N15">
            <v>5.9576677397862442E-4</v>
          </cell>
          <cell r="O15">
            <v>6.1964313420322082E-4</v>
          </cell>
          <cell r="P15">
            <v>6.4228222484487263E-4</v>
          </cell>
          <cell r="Q15">
            <v>6.6375917242625555E-4</v>
          </cell>
          <cell r="R15">
            <v>6.8414471707999047E-4</v>
          </cell>
          <cell r="S15">
            <v>7.0350547278522492E-4</v>
          </cell>
          <cell r="T15">
            <v>7.2190417210155598E-4</v>
          </cell>
          <cell r="U15">
            <v>7.3939989633043919E-4</v>
          </cell>
          <cell r="V15">
            <v>7.5604829197798156E-4</v>
          </cell>
          <cell r="W15">
            <v>7.7190177434020998E-4</v>
          </cell>
        </row>
        <row r="16">
          <cell r="B16">
            <v>0</v>
          </cell>
          <cell r="C16">
            <v>3.4629741412196733</v>
          </cell>
          <cell r="D16">
            <v>3.6848518556995522</v>
          </cell>
          <cell r="E16">
            <v>3.8972261618316906</v>
          </cell>
          <cell r="F16">
            <v>4.1007608056510367</v>
          </cell>
          <cell r="G16">
            <v>4.2960781470597658</v>
          </cell>
          <cell r="H16">
            <v>4.4837618436596811</v>
          </cell>
          <cell r="I16">
            <v>4.6643593594837212</v>
          </cell>
          <cell r="J16">
            <v>4.8383843101876627</v>
          </cell>
          <cell r="K16">
            <v>5.0063186554917509</v>
          </cell>
          <cell r="L16">
            <v>5.1686147489425105</v>
          </cell>
          <cell r="M16">
            <v>5.3256972543940977</v>
          </cell>
          <cell r="N16">
            <v>5.4779649379826587</v>
          </cell>
          <cell r="O16">
            <v>5.6257923437834716</v>
          </cell>
          <cell r="P16">
            <v>5.7695313607960612</v>
          </cell>
          <cell r="Q16">
            <v>5.9095126883946305</v>
          </cell>
          <cell r="R16">
            <v>6.0460472069071773</v>
          </cell>
          <cell r="S16">
            <v>6.1794272595446831</v>
          </cell>
          <cell r="T16">
            <v>6.3099278514892347</v>
          </cell>
          <cell r="U16">
            <v>6.4378077715651889</v>
          </cell>
          <cell r="V16">
            <v>6.5633106415583553</v>
          </cell>
          <cell r="W16">
            <v>6.6866658979131657</v>
          </cell>
        </row>
        <row r="17">
          <cell r="B17">
            <v>0</v>
          </cell>
          <cell r="C17">
            <v>5.0995007436166624</v>
          </cell>
          <cell r="D17">
            <v>5.4769745132621992</v>
          </cell>
          <cell r="E17">
            <v>5.8373506963379604</v>
          </cell>
          <cell r="F17">
            <v>6.1817049799432908</v>
          </cell>
          <cell r="G17">
            <v>6.5110497080565484</v>
          </cell>
          <cell r="H17">
            <v>6.8263376898154791</v>
          </cell>
          <cell r="I17">
            <v>7.1284657776460065</v>
          </cell>
          <cell r="J17">
            <v>7.4182782292811673</v>
          </cell>
          <cell r="K17">
            <v>7.6965698668471259</v>
          </cell>
          <cell r="L17">
            <v>7.9640890453819964</v>
          </cell>
          <cell r="M17">
            <v>8.2215404423926834</v>
          </cell>
          <cell r="N17">
            <v>8.4695876793414744</v>
          </cell>
          <cell r="O17">
            <v>8.7088557852852304</v>
          </cell>
          <cell r="P17">
            <v>8.9399335122623356</v>
          </cell>
          <cell r="Q17">
            <v>9.1633755114340989</v>
          </cell>
          <cell r="R17">
            <v>9.3797043784351484</v>
          </cell>
          <cell r="S17">
            <v>9.5894125758693676</v>
          </cell>
          <cell r="T17">
            <v>9.792964240402144</v>
          </cell>
          <cell r="U17">
            <v>9.9907968814438064</v>
          </cell>
          <cell r="V17">
            <v>10.183322977991523</v>
          </cell>
          <cell r="W17">
            <v>10.370931479795594</v>
          </cell>
        </row>
        <row r="22">
          <cell r="B22">
            <v>0</v>
          </cell>
          <cell r="C22">
            <v>7.8571222346167347E-5</v>
          </cell>
          <cell r="D22">
            <v>7.7747456035040933E-5</v>
          </cell>
          <cell r="E22">
            <v>7.6935951744100679E-5</v>
          </cell>
          <cell r="F22">
            <v>7.6136554066162041E-5</v>
          </cell>
          <cell r="G22">
            <v>7.5349108678717528E-5</v>
          </cell>
          <cell r="H22">
            <v>7.4573462370534389E-5</v>
          </cell>
          <cell r="I22">
            <v>7.3809463066865856E-5</v>
          </cell>
          <cell r="J22">
            <v>7.3056959853300723E-5</v>
          </cell>
          <cell r="K22">
            <v>7.2315802998279782E-5</v>
          </cell>
          <cell r="L22">
            <v>7.1585843974304017E-5</v>
          </cell>
          <cell r="M22">
            <v>7.0866935477862582E-5</v>
          </cell>
          <cell r="N22">
            <v>7.0158931448108058E-5</v>
          </cell>
          <cell r="O22">
            <v>6.9461687084305606E-5</v>
          </cell>
          <cell r="P22">
            <v>6.8775058862084929E-5</v>
          </cell>
          <cell r="Q22">
            <v>6.8098904548521925E-5</v>
          </cell>
          <cell r="R22">
            <v>6.7433083216078427E-5</v>
          </cell>
          <cell r="S22">
            <v>6.6777455255428138E-5</v>
          </cell>
          <cell r="T22">
            <v>6.6131882387196101E-5</v>
          </cell>
          <cell r="U22">
            <v>6.5496227672640693E-5</v>
          </cell>
          <cell r="V22">
            <v>6.4870355523305152E-5</v>
          </cell>
          <cell r="W22">
            <v>6.4254131709667124E-5</v>
          </cell>
        </row>
        <row r="23">
          <cell r="B23">
            <v>0</v>
          </cell>
          <cell r="C23">
            <v>5.598697887203663</v>
          </cell>
          <cell r="D23">
            <v>5.5945437175693025</v>
          </cell>
          <cell r="E23">
            <v>5.5904338904220401</v>
          </cell>
          <cell r="F23">
            <v>5.5863692225629009</v>
          </cell>
          <cell r="G23">
            <v>5.5823505266054703</v>
          </cell>
          <cell r="H23">
            <v>5.5783786107516704</v>
          </cell>
          <cell r="I23">
            <v>5.5744542785699061</v>
          </cell>
          <cell r="J23">
            <v>5.570578328775742</v>
          </cell>
          <cell r="K23">
            <v>5.5667515550151467</v>
          </cell>
          <cell r="L23">
            <v>5.5629747456504184</v>
          </cell>
          <cell r="M23">
            <v>5.5592486835488657</v>
          </cell>
          <cell r="N23">
            <v>5.5555741458743046</v>
          </cell>
          <cell r="O23">
            <v>5.5519519038814478</v>
          </cell>
          <cell r="P23">
            <v>5.5483827227132529</v>
          </cell>
          <cell r="Q23">
            <v>5.5448673612012929</v>
          </cell>
          <cell r="R23">
            <v>5.5414065716691567</v>
          </cell>
          <cell r="S23">
            <v>5.538001099739013</v>
          </cell>
          <cell r="T23">
            <v>5.5346516841412763</v>
          </cell>
          <cell r="U23">
            <v>5.5313590565275135</v>
          </cell>
          <cell r="V23">
            <v>5.5281239412865331</v>
          </cell>
          <cell r="W23">
            <v>5.5249470553637705</v>
          </cell>
        </row>
        <row r="24">
          <cell r="B24">
            <v>0</v>
          </cell>
          <cell r="C24">
            <v>1.7634289755141287E-4</v>
          </cell>
          <cell r="D24">
            <v>1.7465393743072325E-4</v>
          </cell>
          <cell r="E24">
            <v>1.7297999532519089E-4</v>
          </cell>
          <cell r="F24">
            <v>1.7132108248765169E-4</v>
          </cell>
          <cell r="G24">
            <v>1.6967720573302038E-4</v>
          </cell>
          <cell r="H24">
            <v>1.6804836751524313E-4</v>
          </cell>
          <cell r="I24">
            <v>1.6643456600585685E-4</v>
          </cell>
          <cell r="J24">
            <v>1.6483579517403719E-4</v>
          </cell>
          <cell r="K24">
            <v>1.6325204486801866E-4</v>
          </cell>
          <cell r="L24">
            <v>1.6168330089776827E-4</v>
          </cell>
          <cell r="M24">
            <v>1.601295451188008E-4</v>
          </cell>
          <cell r="N24">
            <v>1.5859075551701913E-4</v>
          </cell>
          <cell r="O24">
            <v>1.5706690629447065E-4</v>
          </cell>
          <cell r="P24">
            <v>1.5555796795590739E-4</v>
          </cell>
          <cell r="Q24">
            <v>1.5406390739604303E-4</v>
          </cell>
          <cell r="R24">
            <v>1.5258468798740258E-4</v>
          </cell>
          <cell r="S24">
            <v>1.5112026966865674E-4</v>
          </cell>
          <cell r="T24">
            <v>1.4967060903334437E-4</v>
          </cell>
          <cell r="U24">
            <v>1.4823565941888078E-4</v>
          </cell>
          <cell r="V24">
            <v>1.4681537099575724E-4</v>
          </cell>
          <cell r="W24">
            <v>1.4540969085683611E-4</v>
          </cell>
        </row>
        <row r="25">
          <cell r="B25">
            <v>0</v>
          </cell>
          <cell r="C25">
            <v>3.2444140487774131</v>
          </cell>
          <cell r="D25">
            <v>3.2579994451177039</v>
          </cell>
          <cell r="E25">
            <v>3.2716398717886483</v>
          </cell>
          <cell r="F25">
            <v>3.2853339612591452</v>
          </cell>
          <cell r="G25">
            <v>3.29908031064019</v>
          </cell>
          <cell r="H25">
            <v>3.3128774817490036</v>
          </cell>
          <cell r="I25">
            <v>3.3267240011996044</v>
          </cell>
          <cell r="J25">
            <v>3.3406183605203128</v>
          </cell>
          <cell r="K25">
            <v>3.3545590162986354</v>
          </cell>
          <cell r="L25">
            <v>3.3685443903539221</v>
          </cell>
          <cell r="M25">
            <v>3.3825728699382145</v>
          </cell>
          <cell r="N25">
            <v>3.3966428079656161</v>
          </cell>
          <cell r="O25">
            <v>3.4107525232705358</v>
          </cell>
          <cell r="P25">
            <v>3.4249003008950618</v>
          </cell>
          <cell r="Q25">
            <v>3.4390843924057677</v>
          </cell>
          <cell r="R25">
            <v>3.4533030162401337</v>
          </cell>
          <cell r="S25">
            <v>3.4675543580827957</v>
          </cell>
          <cell r="T25">
            <v>3.4818365712717476</v>
          </cell>
          <cell r="U25">
            <v>3.4961477772346297</v>
          </cell>
          <cell r="V25">
            <v>3.5104860659551482</v>
          </cell>
          <cell r="W25">
            <v>3.5248494964696624</v>
          </cell>
        </row>
        <row r="26">
          <cell r="B26">
            <v>0</v>
          </cell>
          <cell r="C26">
            <v>4.7011904655600496</v>
          </cell>
          <cell r="D26">
            <v>4.6984975381459613</v>
          </cell>
          <cell r="E26">
            <v>4.6957072031631171</v>
          </cell>
          <cell r="F26">
            <v>4.6928191701557624</v>
          </cell>
          <cell r="G26">
            <v>4.6898331768873085</v>
          </cell>
          <cell r="H26">
            <v>4.6867489896161931</v>
          </cell>
          <cell r="I26">
            <v>4.6835664033516951</v>
          </cell>
          <cell r="J26">
            <v>4.6802852420892016</v>
          </cell>
          <cell r="K26">
            <v>4.6769053590245937</v>
          </cell>
          <cell r="L26">
            <v>4.6734266367473065</v>
          </cell>
          <cell r="M26">
            <v>4.6698489874117719</v>
          </cell>
          <cell r="N26">
            <v>4.6661723528868393</v>
          </cell>
          <cell r="O26">
            <v>4.6623967048829531</v>
          </cell>
          <cell r="P26">
            <v>4.6585220450567624</v>
          </cell>
          <cell r="Q26">
            <v>4.6545484050929193</v>
          </cell>
          <cell r="R26">
            <v>4.6504758467628919</v>
          </cell>
          <cell r="S26">
            <v>4.6463044619605727</v>
          </cell>
          <cell r="T26">
            <v>4.6420343727145221</v>
          </cell>
          <cell r="U26">
            <v>4.6376657311767673</v>
          </cell>
          <cell r="V26">
            <v>4.6331987195880364</v>
          </cell>
          <cell r="W26">
            <v>4.6286335502193623</v>
          </cell>
        </row>
        <row r="31">
          <cell r="B31">
            <v>0.39513002648413426</v>
          </cell>
          <cell r="C31">
            <v>0.366907015404486</v>
          </cell>
          <cell r="D31">
            <v>0.34069992779295544</v>
          </cell>
          <cell r="E31">
            <v>0.31636476920385037</v>
          </cell>
          <cell r="F31">
            <v>0.29376783050791588</v>
          </cell>
          <cell r="G31">
            <v>0.27278495322688223</v>
          </cell>
          <cell r="H31">
            <v>0.25330084734411723</v>
          </cell>
          <cell r="I31">
            <v>0.23520845784308816</v>
          </cell>
          <cell r="J31">
            <v>0.21840837649307776</v>
          </cell>
          <cell r="K31">
            <v>0.20280829565020558</v>
          </cell>
          <cell r="L31">
            <v>0.1883225010726628</v>
          </cell>
          <cell r="M31">
            <v>0.17487140096342987</v>
          </cell>
          <cell r="N31">
            <v>0.16238108865280063</v>
          </cell>
          <cell r="O31">
            <v>0.15078293651786898</v>
          </cell>
          <cell r="P31">
            <v>0.14001321890776641</v>
          </cell>
          <cell r="Q31">
            <v>0.13001276200281159</v>
          </cell>
          <cell r="R31">
            <v>0.12072661868372053</v>
          </cell>
          <cell r="S31">
            <v>0.11210376662444475</v>
          </cell>
          <cell r="T31">
            <v>0.10409682794980693</v>
          </cell>
          <cell r="U31">
            <v>9.6661808917591033E-2</v>
          </cell>
          <cell r="V31">
            <v>8.9757858194769113E-2</v>
          </cell>
          <cell r="W31">
            <v>8.3347042399711802E-2</v>
          </cell>
        </row>
        <row r="32">
          <cell r="B32">
            <v>0</v>
          </cell>
          <cell r="C32">
            <v>3.3721830850035939E-2</v>
          </cell>
          <cell r="D32">
            <v>6.5009938284681379E-2</v>
          </cell>
          <cell r="E32">
            <v>9.4038426772467806E-2</v>
          </cell>
          <cell r="F32">
            <v>0.1209689696681801</v>
          </cell>
          <cell r="G32">
            <v>0.14595169712433126</v>
          </cell>
          <cell r="H32">
            <v>0.16912602057903817</v>
          </cell>
          <cell r="I32">
            <v>0.19062139835057007</v>
          </cell>
          <cell r="J32">
            <v>0.2105580465452512</v>
          </cell>
          <cell r="K32">
            <v>0.22904759918492179</v>
          </cell>
          <cell r="L32">
            <v>0.24619372118114835</v>
          </cell>
          <cell r="M32">
            <v>0.26209267752428883</v>
          </cell>
          <cell r="N32">
            <v>0.2768338618149403</v>
          </cell>
          <cell r="O32">
            <v>0.29050028704190162</v>
          </cell>
          <cell r="P32">
            <v>0.30316904130334732</v>
          </cell>
          <cell r="Q32">
            <v>0.31491171097528614</v>
          </cell>
          <cell r="R32">
            <v>0.32579477365251697</v>
          </cell>
          <cell r="S32">
            <v>0.33587996302120893</v>
          </cell>
          <cell r="T32">
            <v>0.34522460766800767</v>
          </cell>
          <cell r="U32">
            <v>0.35388194568736414</v>
          </cell>
          <cell r="V32">
            <v>0.3619014168158039</v>
          </cell>
          <cell r="W32">
            <v>0.36932893369837505</v>
          </cell>
        </row>
        <row r="33">
          <cell r="B33">
            <v>0</v>
          </cell>
          <cell r="C33">
            <v>3.1595650363914059E-6</v>
          </cell>
          <cell r="D33">
            <v>6.0631854763962522E-6</v>
          </cell>
          <cell r="E33">
            <v>8.7294121571756481E-6</v>
          </cell>
          <cell r="F33">
            <v>1.1175471057712423E-5</v>
          </cell>
          <cell r="G33">
            <v>1.3417357852023151E-5</v>
          </cell>
          <cell r="H33">
            <v>1.5469925709948143E-5</v>
          </cell>
          <cell r="I33">
            <v>1.7346966827863936E-5</v>
          </cell>
          <cell r="J33">
            <v>1.9061288137207771E-5</v>
          </cell>
          <cell r="K33">
            <v>2.0624781606709033E-5</v>
          </cell>
          <cell r="L33">
            <v>2.2048489524514155E-5</v>
          </cell>
          <cell r="M33">
            <v>2.3342665118804171E-5</v>
          </cell>
          <cell r="N33">
            <v>2.4516828849888392E-5</v>
          </cell>
          <cell r="O33">
            <v>2.5579820682970678E-5</v>
          </cell>
          <cell r="P33">
            <v>2.6539848628697629E-5</v>
          </cell>
          <cell r="Q33">
            <v>2.740453381808818E-5</v>
          </cell>
          <cell r="R33">
            <v>2.8180952359399334E-5</v>
          </cell>
          <cell r="S33">
            <v>2.8875674206798518E-5</v>
          </cell>
          <cell r="T33">
            <v>2.9494799254291849E-5</v>
          </cell>
          <cell r="U33">
            <v>3.0043990853109438E-5</v>
          </cell>
          <cell r="V33">
            <v>3.0528506936589911E-5</v>
          </cell>
          <cell r="W33">
            <v>3.095322892345887E-5</v>
          </cell>
        </row>
        <row r="34">
          <cell r="B34">
            <v>0</v>
          </cell>
          <cell r="C34">
            <v>6.5643395794296969E-2</v>
          </cell>
          <cell r="D34">
            <v>0.12687284743666236</v>
          </cell>
          <cell r="E34">
            <v>0.18400475006677419</v>
          </cell>
          <cell r="F34">
            <v>0.23733287150257093</v>
          </cell>
          <cell r="G34">
            <v>0.28712996776213118</v>
          </cell>
          <cell r="H34">
            <v>0.33364928319243126</v>
          </cell>
          <cell r="I34">
            <v>0.37712594344788036</v>
          </cell>
          <cell r="J34">
            <v>0.41777824897276722</v>
          </cell>
          <cell r="K34">
            <v>0.45580887609503451</v>
          </cell>
          <cell r="L34">
            <v>0.4914059923311338</v>
          </cell>
          <cell r="M34">
            <v>0.52474429203031248</v>
          </cell>
          <cell r="N34">
            <v>0.55598595804894857</v>
          </cell>
          <cell r="O34">
            <v>0.5852815547390875</v>
          </cell>
          <cell r="P34">
            <v>0.61277085715789714</v>
          </cell>
          <cell r="Q34">
            <v>0.63858362105428634</v>
          </cell>
          <cell r="R34">
            <v>0.66284029786348819</v>
          </cell>
          <cell r="S34">
            <v>0.68565269863821388</v>
          </cell>
          <cell r="T34">
            <v>0.70712461056437159</v>
          </cell>
          <cell r="U34">
            <v>0.72735236944877568</v>
          </cell>
          <cell r="V34">
            <v>0.7464253913243134</v>
          </cell>
          <cell r="W34">
            <v>0.76442666609336152</v>
          </cell>
        </row>
        <row r="35">
          <cell r="B35">
            <v>0</v>
          </cell>
          <cell r="C35">
            <v>3.3367125674440438E-2</v>
          </cell>
          <cell r="D35">
            <v>6.4331771932738244E-2</v>
          </cell>
          <cell r="E35">
            <v>9.3064853088422037E-2</v>
          </cell>
          <cell r="F35">
            <v>0.11972507322823231</v>
          </cell>
          <cell r="G35">
            <v>0.14445979857146579</v>
          </cell>
          <cell r="H35">
            <v>0.16740586751989622</v>
          </cell>
          <cell r="I35">
            <v>0.18869034284880165</v>
          </cell>
          <cell r="J35">
            <v>0.20843121017173172</v>
          </cell>
          <cell r="K35">
            <v>0.22673802651645553</v>
          </cell>
          <cell r="L35">
            <v>0.24371252257542636</v>
          </cell>
          <cell r="M35">
            <v>0.25944916193957351</v>
          </cell>
          <cell r="N35">
            <v>0.2740356603878828</v>
          </cell>
          <cell r="O35">
            <v>0.28755346808576793</v>
          </cell>
          <cell r="P35">
            <v>0.30007821734144247</v>
          </cell>
          <cell r="Q35">
            <v>0.31168013838027525</v>
          </cell>
          <cell r="R35">
            <v>0.32242444542139453</v>
          </cell>
          <cell r="S35">
            <v>0.33237169517764453</v>
          </cell>
          <cell r="T35">
            <v>0.34157811974848939</v>
          </cell>
          <cell r="U35">
            <v>0.3500959357347731</v>
          </cell>
          <cell r="V35">
            <v>0.35797363127360632</v>
          </cell>
          <cell r="W35">
            <v>0.36525623257034778</v>
          </cell>
        </row>
        <row r="40">
          <cell r="B40">
            <v>26.940764067531102</v>
          </cell>
          <cell r="C40">
            <v>25.341675902161853</v>
          </cell>
          <cell r="D40">
            <v>23.837505132988298</v>
          </cell>
          <cell r="E40">
            <v>22.422617736614118</v>
          </cell>
          <cell r="F40">
            <v>21.091714109213271</v>
          </cell>
          <cell r="G40">
            <v>19.839809216339944</v>
          </cell>
          <cell r="H40">
            <v>18.662213920989153</v>
          </cell>
          <cell r="I40">
            <v>17.554517419970281</v>
          </cell>
          <cell r="J40">
            <v>16.512570722807329</v>
          </cell>
          <cell r="K40">
            <v>15.532471111284432</v>
          </cell>
          <cell r="L40">
            <v>14.610547521428405</v>
          </cell>
          <cell r="M40">
            <v>13.743346793174993</v>
          </cell>
          <cell r="N40">
            <v>12.927620736215697</v>
          </cell>
          <cell r="O40">
            <v>12.160313963578966</v>
          </cell>
          <cell r="P40">
            <v>11.438552447375265</v>
          </cell>
          <cell r="Q40">
            <v>10.759632753840425</v>
          </cell>
          <cell r="R40">
            <v>10.121011917356075</v>
          </cell>
          <cell r="S40">
            <v>9.520297915519297</v>
          </cell>
          <cell r="T40">
            <v>8.9552407095849436</v>
          </cell>
          <cell r="U40">
            <v>8.4237238167217114</v>
          </cell>
          <cell r="V40">
            <v>7.9237563825150295</v>
          </cell>
          <cell r="W40">
            <v>7.4534657240235251</v>
          </cell>
        </row>
        <row r="41">
          <cell r="B41">
            <v>0</v>
          </cell>
          <cell r="C41">
            <v>0.57199125429038833</v>
          </cell>
          <cell r="D41">
            <v>1.1170240170098094</v>
          </cell>
          <cell r="E41">
            <v>1.6367882817888491</v>
          </cell>
          <cell r="F41">
            <v>2.1328750309249402</v>
          </cell>
          <cell r="G41">
            <v>2.6067821337047588</v>
          </cell>
          <cell r="H41">
            <v>3.0599198949649633</v>
          </cell>
          <cell r="I41">
            <v>3.4936162746569623</v>
          </cell>
          <cell r="J41">
            <v>3.9091217979488264</v>
          </cell>
          <cell r="K41">
            <v>4.307614174238136</v>
          </cell>
          <cell r="L41">
            <v>4.6902026423589547</v>
          </cell>
          <cell r="M41">
            <v>5.0579320582403202</v>
          </cell>
          <cell r="N41">
            <v>5.4117867403087168</v>
          </cell>
          <cell r="O41">
            <v>5.7526940870193153</v>
          </cell>
          <cell r="P41">
            <v>6.0815279800470021</v>
          </cell>
          <cell r="Q41">
            <v>6.399111985865126</v>
          </cell>
          <cell r="R41">
            <v>6.7062223676844273</v>
          </cell>
          <cell r="S41">
            <v>7.0035909190140604</v>
          </cell>
          <cell r="T41">
            <v>7.2919076294381986</v>
          </cell>
          <cell r="U41">
            <v>7.5718231925729436</v>
          </cell>
          <cell r="V41">
            <v>7.8439513655768947</v>
          </cell>
          <cell r="W41">
            <v>8.1088711890323886</v>
          </cell>
        </row>
        <row r="42">
          <cell r="B42">
            <v>0</v>
          </cell>
          <cell r="C42">
            <v>4.516104718972287E-5</v>
          </cell>
          <cell r="D42">
            <v>8.7961336609985823E-5</v>
          </cell>
          <cell r="E42">
            <v>1.285375719253167E-4</v>
          </cell>
          <cell r="F42">
            <v>1.6701863430187069E-4</v>
          </cell>
          <cell r="G42">
            <v>2.0352603287033768E-4</v>
          </cell>
          <cell r="H42">
            <v>2.3817432928135055E-4</v>
          </cell>
          <cell r="I42">
            <v>2.710715378431099E-4</v>
          </cell>
          <cell r="J42">
            <v>3.0231950264529258E-4</v>
          </cell>
          <cell r="K42">
            <v>3.3201425299259172E-4</v>
          </cell>
          <cell r="L42">
            <v>3.6024633839515336E-4</v>
          </cell>
          <cell r="M42">
            <v>3.871011442914715E-4</v>
          </cell>
          <cell r="N42">
            <v>4.1265918961171691E-4</v>
          </cell>
          <cell r="O42">
            <v>4.3699640722577951E-4</v>
          </cell>
          <cell r="P42">
            <v>4.6018440826026764E-4</v>
          </cell>
          <cell r="Q42">
            <v>4.8229073121212429E-4</v>
          </cell>
          <cell r="R42">
            <v>5.0337907673318858E-4</v>
          </cell>
          <cell r="S42">
            <v>5.2350952890976962E-4</v>
          </cell>
          <cell r="T42">
            <v>5.4273876381391974E-4</v>
          </cell>
          <cell r="U42">
            <v>5.6112024605844903E-4</v>
          </cell>
          <cell r="V42">
            <v>5.7870441404563435E-4</v>
          </cell>
          <cell r="W42">
            <v>5.9553885455991508E-4</v>
          </cell>
        </row>
        <row r="43">
          <cell r="B43">
            <v>0</v>
          </cell>
          <cell r="C43">
            <v>0.15291669664796292</v>
          </cell>
          <cell r="D43">
            <v>0.29997956314518576</v>
          </cell>
          <cell r="E43">
            <v>0.44158153997626781</v>
          </cell>
          <cell r="F43">
            <v>0.5780939728893203</v>
          </cell>
          <cell r="G43">
            <v>0.709867868657444</v>
          </cell>
          <cell r="H43">
            <v>0.83723507871824632</v>
          </cell>
          <cell r="I43">
            <v>0.96050941483623631</v>
          </cell>
          <cell r="J43">
            <v>1.0799877006945828</v>
          </cell>
          <cell r="K43">
            <v>1.195950763098081</v>
          </cell>
          <cell r="L43">
            <v>1.3086643662574544</v>
          </cell>
          <cell r="M43">
            <v>1.4183800924255703</v>
          </cell>
          <cell r="N43">
            <v>1.5253361719680942</v>
          </cell>
          <cell r="O43">
            <v>1.6297582657738485</v>
          </cell>
          <cell r="P43">
            <v>1.7318602027431025</v>
          </cell>
          <cell r="Q43">
            <v>1.8318446749345765</v>
          </cell>
          <cell r="R43">
            <v>1.9299038928035559</v>
          </cell>
          <cell r="S43">
            <v>2.0262202028236738</v>
          </cell>
          <cell r="T43">
            <v>2.1209666696531162</v>
          </cell>
          <cell r="U43">
            <v>2.2143076248817839</v>
          </cell>
          <cell r="V43">
            <v>2.3063991842788942</v>
          </cell>
          <cell r="W43">
            <v>2.3973897353501425</v>
          </cell>
        </row>
        <row r="44">
          <cell r="B44">
            <v>0</v>
          </cell>
          <cell r="C44">
            <v>0.36494315238217145</v>
          </cell>
          <cell r="D44">
            <v>0.71414520318349961</v>
          </cell>
          <cell r="E44">
            <v>1.0485786400864208</v>
          </cell>
          <cell r="F44">
            <v>1.3691607365592957</v>
          </cell>
          <cell r="G44">
            <v>1.6767567325977746</v>
          </cell>
          <cell r="H44">
            <v>1.9721828326793898</v>
          </cell>
          <cell r="I44">
            <v>2.2562090314455094</v>
          </cell>
          <cell r="J44">
            <v>2.5295617770202337</v>
          </cell>
          <cell r="K44">
            <v>2.7929264813060772</v>
          </cell>
          <cell r="L44">
            <v>3.0469498860592634</v>
          </cell>
          <cell r="M44">
            <v>3.2922422930413378</v>
          </cell>
          <cell r="N44">
            <v>3.5293796660667534</v>
          </cell>
          <cell r="O44">
            <v>3.758905612316509</v>
          </cell>
          <cell r="P44">
            <v>3.9813332498641296</v>
          </cell>
          <cell r="Q44">
            <v>4.1971469679609044</v>
          </cell>
          <cell r="R44">
            <v>4.4068040862508617</v>
          </cell>
          <cell r="S44">
            <v>4.6107364187311513</v>
          </cell>
          <cell r="T44">
            <v>4.8093517479391323</v>
          </cell>
          <cell r="U44">
            <v>5.0030352145322654</v>
          </cell>
          <cell r="V44">
            <v>5.1921506271298803</v>
          </cell>
          <cell r="W44">
            <v>5.3770416970058852</v>
          </cell>
        </row>
        <row r="50">
          <cell r="B50">
            <v>27.335894094015238</v>
          </cell>
          <cell r="C50">
            <v>25.708543739257916</v>
          </cell>
          <cell r="D50">
            <v>24.178128950835909</v>
          </cell>
          <cell r="E50">
            <v>22.738871574858223</v>
          </cell>
          <cell r="F50">
            <v>21.385338170399251</v>
          </cell>
          <cell r="G50">
            <v>20.112419424160652</v>
          </cell>
          <cell r="H50">
            <v>18.915310795888782</v>
          </cell>
          <cell r="I50">
            <v>17.789494320859994</v>
          </cell>
          <cell r="J50">
            <v>16.730721500165409</v>
          </cell>
          <cell r="K50">
            <v>15.734997213680266</v>
          </cell>
          <cell r="L50">
            <v>14.798564594506974</v>
          </cell>
          <cell r="M50">
            <v>13.917890807350618</v>
          </cell>
          <cell r="N50">
            <v>13.089653676734727</v>
          </cell>
          <cell r="O50">
            <v>12.310729114207099</v>
          </cell>
          <cell r="P50">
            <v>11.57817929673287</v>
          </cell>
          <cell r="Q50">
            <v>10.889241551336337</v>
          </cell>
          <cell r="R50">
            <v>10.241317903745465</v>
          </cell>
          <cell r="S50">
            <v>9.6319652513239014</v>
          </cell>
          <cell r="T50">
            <v>9.0588861229541813</v>
          </cell>
          <cell r="U50">
            <v>8.5199199907721113</v>
          </cell>
          <cell r="V50">
            <v>8.0130351007542249</v>
          </cell>
          <cell r="W50">
            <v>7.5363207911362737</v>
          </cell>
        </row>
        <row r="51">
          <cell r="B51">
            <v>0</v>
          </cell>
          <cell r="C51">
            <v>11.503193101911226</v>
          </cell>
          <cell r="D51">
            <v>12.575130291560384</v>
          </cell>
          <cell r="E51">
            <v>13.596740770651122</v>
          </cell>
          <cell r="F51">
            <v>14.571243847876826</v>
          </cell>
          <cell r="G51">
            <v>15.501666534480663</v>
          </cell>
          <cell r="H51">
            <v>16.390855244576127</v>
          </cell>
          <cell r="I51">
            <v>17.241486783131791</v>
          </cell>
          <cell r="J51">
            <v>18.056078665210393</v>
          </cell>
          <cell r="K51">
            <v>18.836998807372062</v>
          </cell>
          <cell r="L51">
            <v>19.586474629636783</v>
          </cell>
          <cell r="M51">
            <v>20.306601604042093</v>
          </cell>
          <cell r="N51">
            <v>20.999351283618477</v>
          </cell>
          <cell r="O51">
            <v>21.666578843528367</v>
          </cell>
          <cell r="P51">
            <v>22.310030164165941</v>
          </cell>
          <cell r="Q51">
            <v>22.931348484186856</v>
          </cell>
          <cell r="R51">
            <v>23.532080649721429</v>
          </cell>
          <cell r="S51">
            <v>24.113682984415149</v>
          </cell>
          <cell r="T51">
            <v>24.677526803429906</v>
          </cell>
          <cell r="U51">
            <v>25.224903593121965</v>
          </cell>
          <cell r="V51">
            <v>25.757029876782539</v>
          </cell>
          <cell r="W51">
            <v>26.275051785578626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>
            <v>0</v>
          </cell>
          <cell r="C60">
            <v>10.377505136456477</v>
          </cell>
          <cell r="D60">
            <v>10.377505136456477</v>
          </cell>
          <cell r="E60">
            <v>10.377505136456477</v>
          </cell>
          <cell r="F60">
            <v>10.377505136456476</v>
          </cell>
          <cell r="G60">
            <v>10.377505136456476</v>
          </cell>
          <cell r="H60">
            <v>10.377505136456474</v>
          </cell>
          <cell r="I60">
            <v>10.377505136456474</v>
          </cell>
          <cell r="J60">
            <v>10.377505136456474</v>
          </cell>
          <cell r="K60">
            <v>10.377505136456474</v>
          </cell>
          <cell r="L60">
            <v>10.377505136456474</v>
          </cell>
          <cell r="M60">
            <v>10.377505136456474</v>
          </cell>
          <cell r="N60">
            <v>10.377505136456474</v>
          </cell>
          <cell r="O60">
            <v>10.377505136456474</v>
          </cell>
          <cell r="P60">
            <v>10.377505136456474</v>
          </cell>
          <cell r="Q60">
            <v>10.377505136456474</v>
          </cell>
          <cell r="R60">
            <v>10.377505136456474</v>
          </cell>
          <cell r="S60">
            <v>10.377505136456474</v>
          </cell>
          <cell r="T60">
            <v>10.377505136456474</v>
          </cell>
          <cell r="U60">
            <v>10.377505136456474</v>
          </cell>
          <cell r="V60">
            <v>10.377505136456474</v>
          </cell>
          <cell r="W60">
            <v>10.377505136456477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8">
          <cell r="B68">
            <v>0.39513002648413426</v>
          </cell>
          <cell r="C68">
            <v>0.36690645316383896</v>
          </cell>
          <cell r="D68">
            <v>0.34069884936642186</v>
          </cell>
          <cell r="E68">
            <v>0.31636321726882027</v>
          </cell>
          <cell r="F68">
            <v>0.29376584460676169</v>
          </cell>
          <cell r="G68">
            <v>0.27278256999199302</v>
          </cell>
          <cell r="H68">
            <v>0.25329810070685066</v>
          </cell>
          <cell r="I68">
            <v>0.23520537922778989</v>
          </cell>
          <cell r="J68">
            <v>0.21840499499723348</v>
          </cell>
          <cell r="K68">
            <v>0.20280463821171679</v>
          </cell>
          <cell r="L68">
            <v>0.18831859262516559</v>
          </cell>
          <cell r="M68">
            <v>0.17486726458051091</v>
          </cell>
          <cell r="N68">
            <v>0.162376745681903</v>
          </cell>
          <cell r="O68">
            <v>0.15077840670462422</v>
          </cell>
          <cell r="P68">
            <v>0.14000852051143675</v>
          </cell>
          <cell r="Q68">
            <v>0.13000791190347699</v>
          </cell>
          <cell r="R68">
            <v>0.12072163248180005</v>
          </cell>
          <cell r="S68">
            <v>0.11209865873310004</v>
          </cell>
          <cell r="T68">
            <v>0.10409161168073576</v>
          </cell>
          <cell r="U68">
            <v>9.6656496560683203E-2</v>
          </cell>
          <cell r="V68">
            <v>8.9752461092062974E-2</v>
          </cell>
          <cell r="W68">
            <v>8.334157101405848E-2</v>
          </cell>
        </row>
        <row r="69">
          <cell r="B69">
            <v>0</v>
          </cell>
          <cell r="C69">
            <v>6.2505332473253045E-2</v>
          </cell>
          <cell r="D69">
            <v>0.12054599834127375</v>
          </cell>
          <cell r="E69">
            <v>0.17444090236157866</v>
          </cell>
          <cell r="F69">
            <v>0.22448617038043323</v>
          </cell>
          <cell r="G69">
            <v>0.27095677639794102</v>
          </cell>
          <cell r="H69">
            <v>0.31410805341419828</v>
          </cell>
          <cell r="I69">
            <v>0.35417709635786576</v>
          </cell>
          <cell r="J69">
            <v>0.39138406480555693</v>
          </cell>
          <cell r="K69">
            <v>0.42593339264984165</v>
          </cell>
          <cell r="L69">
            <v>0.4580149113623917</v>
          </cell>
          <cell r="M69">
            <v>0.48780489302404528</v>
          </cell>
          <cell r="N69">
            <v>0.51546701885272361</v>
          </cell>
          <cell r="O69">
            <v>0.54115327855078221</v>
          </cell>
          <cell r="P69">
            <v>0.56500480541326503</v>
          </cell>
          <cell r="Q69">
            <v>0.58715265178557063</v>
          </cell>
          <cell r="R69">
            <v>0.60771850913128289</v>
          </cell>
          <cell r="S69">
            <v>0.62681537666658715</v>
          </cell>
          <cell r="T69">
            <v>0.64454818223508403</v>
          </cell>
          <cell r="U69">
            <v>0.66101435883440252</v>
          </cell>
          <cell r="V69">
            <v>0.67630437996234116</v>
          </cell>
          <cell r="W69">
            <v>0.69050225672399845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7">
          <cell r="B77">
            <v>26.940764067531102</v>
          </cell>
          <cell r="C77">
            <v>25.341637286094077</v>
          </cell>
          <cell r="D77">
            <v>23.837430101469486</v>
          </cell>
          <cell r="E77">
            <v>22.4225083575894</v>
          </cell>
          <cell r="F77">
            <v>21.091572325792487</v>
          </cell>
          <cell r="G77">
            <v>19.83963685416866</v>
          </cell>
          <cell r="H77">
            <v>18.662012695181932</v>
          </cell>
          <cell r="I77">
            <v>17.554288941632205</v>
          </cell>
          <cell r="J77">
            <v>16.512316505168176</v>
          </cell>
          <cell r="K77">
            <v>15.532192575468548</v>
          </cell>
          <cell r="L77">
            <v>14.610246001881809</v>
          </cell>
          <cell r="M77">
            <v>13.743023542770109</v>
          </cell>
          <cell r="N77">
            <v>12.927276931052825</v>
          </cell>
          <cell r="O77">
            <v>12.159950707502475</v>
          </cell>
          <cell r="P77">
            <v>11.438170776221433</v>
          </cell>
          <cell r="Q77">
            <v>10.75923363943286</v>
          </cell>
          <cell r="R77">
            <v>10.120596271263665</v>
          </cell>
          <cell r="S77">
            <v>9.5198665925907999</v>
          </cell>
          <cell r="T77">
            <v>8.9547945112734446</v>
          </cell>
          <cell r="U77">
            <v>8.4232634942114277</v>
          </cell>
          <cell r="V77">
            <v>7.9232826396621618</v>
          </cell>
          <cell r="W77">
            <v>7.4529792201222156</v>
          </cell>
        </row>
        <row r="78">
          <cell r="B78">
            <v>0</v>
          </cell>
          <cell r="C78">
            <v>1.0631826329814951</v>
          </cell>
          <cell r="D78">
            <v>2.0770791567626334</v>
          </cell>
          <cell r="E78">
            <v>3.0447947318330679</v>
          </cell>
          <cell r="F78">
            <v>3.969252541039916</v>
          </cell>
          <cell r="G78">
            <v>4.8532046216262454</v>
          </cell>
          <cell r="H78">
            <v>5.6992420547054543</v>
          </cell>
          <cell r="I78">
            <v>6.5098045503174511</v>
          </cell>
          <cell r="J78">
            <v>7.2871894639483621</v>
          </cell>
          <cell r="K78">
            <v>8.033560278265746</v>
          </cell>
          <cell r="L78">
            <v>8.7509545818179184</v>
          </cell>
          <cell r="M78">
            <v>9.4412915745615731</v>
          </cell>
          <cell r="N78">
            <v>10.106379128309278</v>
          </cell>
          <cell r="O78">
            <v>10.747920428521113</v>
          </cell>
          <cell r="P78">
            <v>11.367520222296204</v>
          </cell>
          <cell r="Q78">
            <v>11.966690695944813</v>
          </cell>
          <cell r="R78">
            <v>12.546857004133674</v>
          </cell>
          <cell r="S78">
            <v>13.109362471292089</v>
          </cell>
          <cell r="T78">
            <v>13.655473484738348</v>
          </cell>
          <cell r="U78">
            <v>14.186384097831089</v>
          </cell>
          <cell r="V78">
            <v>14.703220360363721</v>
          </cell>
          <cell r="W78">
            <v>15.207044392398149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</sheetData>
      <sheetData sheetId="6">
        <row r="5">
          <cell r="B5">
            <v>0</v>
          </cell>
          <cell r="C5">
            <v>-4.5097990509266925E-2</v>
          </cell>
          <cell r="D5">
            <v>-8.7012063149806251E-2</v>
          </cell>
          <cell r="E5">
            <v>-0.12596920720259064</v>
          </cell>
          <cell r="F5">
            <v>-0.16218019086403007</v>
          </cell>
          <cell r="G5">
            <v>-0.19584071994093294</v>
          </cell>
          <cell r="H5">
            <v>-0.22713251378367239</v>
          </cell>
          <cell r="I5">
            <v>-0.25622430436908689</v>
          </cell>
          <cell r="J5">
            <v>-0.28327276402239165</v>
          </cell>
          <cell r="K5">
            <v>-0.30842336687528432</v>
          </cell>
          <cell r="L5">
            <v>-0.3318111887933447</v>
          </cell>
          <cell r="M5">
            <v>-0.35356165016774654</v>
          </cell>
          <cell r="N5">
            <v>-0.37379120565237167</v>
          </cell>
          <cell r="O5">
            <v>-0.39260798463590585</v>
          </cell>
          <cell r="P5">
            <v>-0.41011238596781546</v>
          </cell>
          <cell r="Q5">
            <v>-0.42639763020574917</v>
          </cell>
          <cell r="R5">
            <v>-0.44155027241851519</v>
          </cell>
          <cell r="S5">
            <v>-0.4556506783620583</v>
          </cell>
          <cell r="T5">
            <v>-0.46877346664461439</v>
          </cell>
          <cell r="U5">
            <v>-0.48098791931035301</v>
          </cell>
          <cell r="V5">
            <v>-0.49235836309729286</v>
          </cell>
          <cell r="W5">
            <v>-0.50294452346414986</v>
          </cell>
        </row>
        <row r="6">
          <cell r="B6">
            <v>0</v>
          </cell>
          <cell r="C6">
            <v>-3.4294709841328111E-2</v>
          </cell>
          <cell r="D6">
            <v>-6.6169640487553208E-2</v>
          </cell>
          <cell r="E6">
            <v>-9.5797314639820802E-2</v>
          </cell>
          <cell r="F6">
            <v>-0.12333792609240433</v>
          </cell>
          <cell r="G6">
            <v>-0.14894022039892912</v>
          </cell>
          <cell r="H6">
            <v>-0.17274231263546905</v>
          </cell>
          <cell r="I6">
            <v>-0.1948724467535882</v>
          </cell>
          <cell r="J6">
            <v>-0.2154497006954513</v>
          </cell>
          <cell r="K6">
            <v>-0.23458464114512395</v>
          </cell>
          <cell r="L6">
            <v>-0.25237993151345889</v>
          </cell>
          <cell r="M6">
            <v>-0.26893089649700663</v>
          </cell>
          <cell r="N6">
            <v>-0.28432604631278535</v>
          </cell>
          <cell r="O6">
            <v>-0.29864756348918381</v>
          </cell>
          <cell r="P6">
            <v>-0.3119717548875407</v>
          </cell>
          <cell r="Q6">
            <v>-0.32436947143790107</v>
          </cell>
          <cell r="R6">
            <v>-0.33590649789505611</v>
          </cell>
          <cell r="S6">
            <v>-0.34664391475625433</v>
          </cell>
          <cell r="T6">
            <v>-0.35663843432901454</v>
          </cell>
          <cell r="U6">
            <v>-0.36594271279543483</v>
          </cell>
          <cell r="V6">
            <v>-0.37460563998751661</v>
          </cell>
          <cell r="W6">
            <v>-0.38267260846554352</v>
          </cell>
        </row>
        <row r="7">
          <cell r="B7">
            <v>0</v>
          </cell>
          <cell r="C7">
            <v>-1.0803280667938809E-2</v>
          </cell>
          <cell r="D7">
            <v>-2.0842422662253036E-2</v>
          </cell>
          <cell r="E7">
            <v>-3.0171892562769843E-2</v>
          </cell>
          <cell r="F7">
            <v>-3.8842264771625723E-2</v>
          </cell>
          <cell r="G7">
            <v>-4.6900499542003843E-2</v>
          </cell>
          <cell r="H7">
            <v>-5.4390201148203338E-2</v>
          </cell>
          <cell r="I7">
            <v>-6.1351857615498703E-2</v>
          </cell>
          <cell r="J7">
            <v>-6.7823063326940353E-2</v>
          </cell>
          <cell r="K7">
            <v>-7.3838725730160371E-2</v>
          </cell>
          <cell r="L7">
            <v>-7.94312572798858E-2</v>
          </cell>
          <cell r="M7">
            <v>-8.4630753670739967E-2</v>
          </cell>
          <cell r="N7">
            <v>-8.9465159339586361E-2</v>
          </cell>
          <cell r="O7">
            <v>-9.396042114672204E-2</v>
          </cell>
          <cell r="P7">
            <v>-9.8140631080274765E-2</v>
          </cell>
          <cell r="Q7">
            <v>-0.1020281587678481</v>
          </cell>
          <cell r="R7">
            <v>-0.10564377452345908</v>
          </cell>
          <cell r="S7">
            <v>-0.109006763605804</v>
          </cell>
          <cell r="T7">
            <v>-0.11213503231559988</v>
          </cell>
          <cell r="U7">
            <v>-0.11504520651491815</v>
          </cell>
          <cell r="V7">
            <v>-0.11775272310977625</v>
          </cell>
          <cell r="W7">
            <v>-0.12027191499860637</v>
          </cell>
        </row>
        <row r="11">
          <cell r="B11">
            <v>0</v>
          </cell>
          <cell r="C11">
            <v>-5.3005733912408211</v>
          </cell>
          <cell r="D11">
            <v>-10.227146906886121</v>
          </cell>
          <cell r="E11">
            <v>-14.806385570296879</v>
          </cell>
          <cell r="F11">
            <v>-19.063048855085679</v>
          </cell>
          <cell r="G11">
            <v>-23.020126800452722</v>
          </cell>
          <cell r="H11">
            <v>-26.698966404245599</v>
          </cell>
          <cell r="I11">
            <v>-30.119388988189829</v>
          </cell>
          <cell r="J11">
            <v>-33.299799180131572</v>
          </cell>
          <cell r="K11">
            <v>-36.257286112074794</v>
          </cell>
          <cell r="L11">
            <v>-39.007717390024553</v>
          </cell>
          <cell r="M11">
            <v>-41.565826351933019</v>
          </cell>
          <cell r="N11">
            <v>-43.9452930931662</v>
          </cell>
          <cell r="O11">
            <v>-46.158819704665198</v>
          </cell>
          <cell r="P11">
            <v>-48.218200137177853</v>
          </cell>
          <cell r="Q11">
            <v>-50.134385075409746</v>
          </cell>
          <cell r="R11">
            <v>-51.917542178524897</v>
          </cell>
          <cell r="S11">
            <v>-53.577112017968211</v>
          </cell>
          <cell r="T11">
            <v>-55.121860019940414</v>
          </cell>
          <cell r="U11">
            <v>-56.559924697903377</v>
          </cell>
          <cell r="V11">
            <v>-57.898862440110754</v>
          </cell>
          <cell r="W11">
            <v>-59.145689098229298</v>
          </cell>
        </row>
        <row r="13">
          <cell r="B13">
            <v>0</v>
          </cell>
          <cell r="C13">
            <v>-3.4294709841328111E-2</v>
          </cell>
          <cell r="D13">
            <v>-6.6169640487553208E-2</v>
          </cell>
          <cell r="E13">
            <v>-9.5797314639820802E-2</v>
          </cell>
          <cell r="F13">
            <v>-0.12333792609240433</v>
          </cell>
          <cell r="G13">
            <v>-0.14894022039892912</v>
          </cell>
          <cell r="H13">
            <v>-0.17274231263546905</v>
          </cell>
          <cell r="I13">
            <v>-0.1948724467535882</v>
          </cell>
          <cell r="J13">
            <v>-0.2154497006954513</v>
          </cell>
          <cell r="K13">
            <v>-0.23458464114512395</v>
          </cell>
          <cell r="L13">
            <v>-0.25237993151345889</v>
          </cell>
          <cell r="M13">
            <v>-0.26893089649700663</v>
          </cell>
          <cell r="N13">
            <v>-0.28432604631278535</v>
          </cell>
          <cell r="O13">
            <v>-0.29864756348918381</v>
          </cell>
          <cell r="P13">
            <v>-0.3119717548875407</v>
          </cell>
          <cell r="Q13">
            <v>-0.32436947143790107</v>
          </cell>
          <cell r="R13">
            <v>-0.33590649789505611</v>
          </cell>
          <cell r="S13">
            <v>-0.34664391475625433</v>
          </cell>
          <cell r="T13">
            <v>-0.35663843432901454</v>
          </cell>
          <cell r="U13">
            <v>-0.36594271279543483</v>
          </cell>
          <cell r="V13">
            <v>-0.37460563998751661</v>
          </cell>
          <cell r="W13">
            <v>-0.38267260846554352</v>
          </cell>
        </row>
      </sheetData>
      <sheetData sheetId="7">
        <row r="6">
          <cell r="B6">
            <v>1.0082105700788155</v>
          </cell>
          <cell r="C6">
            <v>0.9573871047549154</v>
          </cell>
          <cell r="D6">
            <v>0.91017814907176042</v>
          </cell>
          <cell r="E6">
            <v>0.86632569182212782</v>
          </cell>
          <cell r="F6">
            <v>0.82559015425935867</v>
          </cell>
          <cell r="G6">
            <v>0.78774907347720158</v>
          </cell>
          <cell r="H6">
            <v>0.75259587983310727</v>
          </cell>
          <cell r="I6">
            <v>0.7199387616975903</v>
          </cell>
          <cell r="J6">
            <v>0.68959961129209291</v>
          </cell>
          <cell r="K6">
            <v>0.66141304582332427</v>
          </cell>
          <cell r="L6">
            <v>0.63522549853576549</v>
          </cell>
          <cell r="M6">
            <v>0.61089437468819618</v>
          </cell>
          <cell r="N6">
            <v>0.58828726781682372</v>
          </cell>
          <cell r="O6">
            <v>0.56728123197883895</v>
          </cell>
          <cell r="P6">
            <v>0.54776210597780928</v>
          </cell>
          <cell r="Q6">
            <v>0.52962388585792941</v>
          </cell>
          <cell r="R6">
            <v>0.51276814221937039</v>
          </cell>
          <cell r="S6">
            <v>0.49710347915322589</v>
          </cell>
          <cell r="T6">
            <v>0.4825450318232446</v>
          </cell>
          <cell r="U6">
            <v>0.46901399993387238</v>
          </cell>
          <cell r="V6">
            <v>0.45643721452130981</v>
          </cell>
          <cell r="W6">
            <v>0.44474673568738338</v>
          </cell>
        </row>
        <row r="7">
          <cell r="B7">
            <v>1.0082105700788155</v>
          </cell>
          <cell r="C7">
            <v>0.97547266116582909</v>
          </cell>
          <cell r="D7">
            <v>0.94507317431805582</v>
          </cell>
          <cell r="E7">
            <v>0.91684507938798077</v>
          </cell>
          <cell r="F7">
            <v>0.89063327695291106</v>
          </cell>
          <cell r="G7">
            <v>0.86629374612034626</v>
          </cell>
          <cell r="H7">
            <v>0.84369275320439319</v>
          </cell>
          <cell r="I7">
            <v>0.82270611692529405</v>
          </cell>
          <cell r="J7">
            <v>0.80321852609470179</v>
          </cell>
          <cell r="K7">
            <v>0.7851229060377235</v>
          </cell>
          <cell r="L7">
            <v>0.76831983027052919</v>
          </cell>
          <cell r="M7">
            <v>0.7527169742009916</v>
          </cell>
          <cell r="N7">
            <v>0.73822860785070676</v>
          </cell>
          <cell r="O7">
            <v>0.72477512481115669</v>
          </cell>
          <cell r="P7">
            <v>0.71228260484586003</v>
          </cell>
          <cell r="Q7">
            <v>0.70068240773522739</v>
          </cell>
          <cell r="R7">
            <v>0.68991079613249728</v>
          </cell>
          <cell r="S7">
            <v>0.67990858535853338</v>
          </cell>
          <cell r="T7">
            <v>0.67062081821128139</v>
          </cell>
          <cell r="U7">
            <v>0.66199646300311876</v>
          </cell>
          <cell r="V7">
            <v>0.65398813316696769</v>
          </cell>
          <cell r="W7">
            <v>0.64655182689054169</v>
          </cell>
        </row>
        <row r="18">
          <cell r="B18">
            <v>1008210.5700788156</v>
          </cell>
          <cell r="C18">
            <v>936196.96396757395</v>
          </cell>
          <cell r="D18">
            <v>869327.17182337306</v>
          </cell>
          <cell r="E18">
            <v>807233.77858674142</v>
          </cell>
          <cell r="F18">
            <v>749575.6131281897</v>
          </cell>
          <cell r="G18">
            <v>696035.87368180219</v>
          </cell>
          <cell r="H18">
            <v>646320.38717643206</v>
          </cell>
          <cell r="I18">
            <v>600155.99290037993</v>
          </cell>
          <cell r="J18">
            <v>557289.04161859828</v>
          </cell>
          <cell r="K18">
            <v>517484.00189580896</v>
          </cell>
          <cell r="L18">
            <v>480522.1659679705</v>
          </cell>
          <cell r="M18">
            <v>446200.44805149751</v>
          </cell>
          <cell r="N18">
            <v>414330.2684875367</v>
          </cell>
          <cell r="O18">
            <v>384736.51759022335</v>
          </cell>
          <cell r="P18">
            <v>357256.59350577684</v>
          </cell>
          <cell r="Q18">
            <v>331739.5087959466</v>
          </cell>
          <cell r="R18">
            <v>308045.06083692692</v>
          </cell>
          <cell r="S18">
            <v>286043.06147549191</v>
          </cell>
          <cell r="T18">
            <v>265612.62170969276</v>
          </cell>
          <cell r="U18">
            <v>246641.48746379098</v>
          </cell>
          <cell r="V18">
            <v>229025.4228078395</v>
          </cell>
          <cell r="W18">
            <v>212667.63723300787</v>
          </cell>
        </row>
        <row r="19">
          <cell r="B19">
            <v>0</v>
          </cell>
          <cell r="C19">
            <v>21190.140787341523</v>
          </cell>
          <cell r="D19">
            <v>40850.977248387266</v>
          </cell>
          <cell r="E19">
            <v>59091.913235386361</v>
          </cell>
          <cell r="F19">
            <v>76014.541131169055</v>
          </cell>
          <cell r="G19">
            <v>91713.199795399356</v>
          </cell>
          <cell r="H19">
            <v>106275.49265667521</v>
          </cell>
          <cell r="I19">
            <v>119782.76879721036</v>
          </cell>
          <cell r="J19">
            <v>132310.56967349467</v>
          </cell>
          <cell r="K19">
            <v>143929.04392751533</v>
          </cell>
          <cell r="L19">
            <v>154703.33256779498</v>
          </cell>
          <cell r="M19">
            <v>164693.92663669868</v>
          </cell>
          <cell r="N19">
            <v>173956.99932928703</v>
          </cell>
          <cell r="O19">
            <v>182544.71438861566</v>
          </cell>
          <cell r="P19">
            <v>190505.51247203234</v>
          </cell>
          <cell r="Q19">
            <v>197884.37706198278</v>
          </cell>
          <cell r="R19">
            <v>204723.0813824434</v>
          </cell>
          <cell r="S19">
            <v>211060.41767773399</v>
          </cell>
          <cell r="T19">
            <v>216932.41011355192</v>
          </cell>
          <cell r="U19">
            <v>222372.51247008136</v>
          </cell>
          <cell r="V19">
            <v>227411.79171347036</v>
          </cell>
          <cell r="W19">
            <v>232079.09845437552</v>
          </cell>
        </row>
        <row r="20">
          <cell r="B20">
            <v>0</v>
          </cell>
          <cell r="C20">
            <v>3.9661319842493632</v>
          </cell>
          <cell r="D20">
            <v>7.610982387574567</v>
          </cell>
          <cell r="E20">
            <v>10.957837664836283</v>
          </cell>
          <cell r="F20">
            <v>14.028321205778633</v>
          </cell>
          <cell r="G20">
            <v>16.842512025581264</v>
          </cell>
          <cell r="H20">
            <v>19.419054979245612</v>
          </cell>
          <cell r="I20">
            <v>21.775263105291856</v>
          </cell>
          <cell r="J20">
            <v>23.92721266099219</v>
          </cell>
          <cell r="K20">
            <v>25.889831371204366</v>
          </cell>
          <cell r="L20">
            <v>27.676980375576512</v>
          </cell>
          <cell r="M20">
            <v>29.3015303242653</v>
          </cell>
          <cell r="N20">
            <v>30.775432040153831</v>
          </cell>
          <cell r="O20">
            <v>32.109782135696932</v>
          </cell>
          <cell r="P20">
            <v>33.314883944795824</v>
          </cell>
          <cell r="Q20">
            <v>34.40030410435849</v>
          </cell>
          <cell r="R20">
            <v>35.374925096295854</v>
          </cell>
          <cell r="S20">
            <v>36.246994038504951</v>
          </cell>
          <cell r="T20">
            <v>37.024167992777379</v>
          </cell>
          <cell r="U20">
            <v>37.713556038430397</v>
          </cell>
          <cell r="V20">
            <v>38.321758342684873</v>
          </cell>
          <cell r="W20">
            <v>38.854902442310319</v>
          </cell>
        </row>
        <row r="21">
          <cell r="B21">
            <v>0</v>
          </cell>
          <cell r="C21">
            <v>13284.455891974958</v>
          </cell>
          <cell r="D21">
            <v>25675.648330917677</v>
          </cell>
          <cell r="E21">
            <v>37237.607174312347</v>
          </cell>
          <cell r="F21">
            <v>48029.78311895283</v>
          </cell>
          <cell r="G21">
            <v>58107.374639073925</v>
          </cell>
          <cell r="H21">
            <v>67521.631572021637</v>
          </cell>
          <cell r="I21">
            <v>76320.137019603513</v>
          </cell>
          <cell r="J21">
            <v>84547.069114109327</v>
          </cell>
          <cell r="K21">
            <v>92243.444087352225</v>
          </cell>
          <cell r="L21">
            <v>99447.341978342374</v>
          </cell>
          <cell r="M21">
            <v>106194.11621980625</v>
          </cell>
          <cell r="N21">
            <v>112516.58825517955</v>
          </cell>
          <cell r="O21">
            <v>118445.22825544365</v>
          </cell>
          <cell r="P21">
            <v>124008.32292879332</v>
          </cell>
          <cell r="Q21">
            <v>129232.13134519671</v>
          </cell>
          <cell r="R21">
            <v>134141.02963204813</v>
          </cell>
          <cell r="S21">
            <v>138757.64533595764</v>
          </cell>
          <cell r="T21">
            <v>143102.98218893309</v>
          </cell>
          <cell r="U21">
            <v>147196.53596447856</v>
          </cell>
          <cell r="V21">
            <v>151056.40206016687</v>
          </cell>
          <cell r="W21">
            <v>154699.3753977759</v>
          </cell>
        </row>
        <row r="22">
          <cell r="B22">
            <v>0</v>
          </cell>
          <cell r="C22">
            <v>31809.568485307715</v>
          </cell>
          <cell r="D22">
            <v>61328.803836501</v>
          </cell>
          <cell r="E22">
            <v>88720.642190613464</v>
          </cell>
          <cell r="F22">
            <v>114136.37942387145</v>
          </cell>
          <cell r="G22">
            <v>137716.50278983344</v>
          </cell>
          <cell r="H22">
            <v>159591.4631566715</v>
          </cell>
          <cell r="I22">
            <v>179882.39208637812</v>
          </cell>
          <cell r="J22">
            <v>198701.76769562133</v>
          </cell>
          <cell r="K22">
            <v>216154.03295656087</v>
          </cell>
          <cell r="L22">
            <v>232336.16983462672</v>
          </cell>
          <cell r="M22">
            <v>247338.23241761609</v>
          </cell>
          <cell r="N22">
            <v>261243.84196515198</v>
          </cell>
          <cell r="O22">
            <v>274130.64659832651</v>
          </cell>
          <cell r="P22">
            <v>286070.74815507734</v>
          </cell>
          <cell r="Q22">
            <v>297131.09855644807</v>
          </cell>
          <cell r="R22">
            <v>307373.86786137079</v>
          </cell>
          <cell r="S22">
            <v>316856.78603206214</v>
          </cell>
          <cell r="T22">
            <v>325633.46028768853</v>
          </cell>
          <cell r="U22">
            <v>333753.66978983599</v>
          </cell>
          <cell r="V22">
            <v>341263.63927878329</v>
          </cell>
          <cell r="W22">
            <v>348206.2931639317</v>
          </cell>
        </row>
        <row r="27">
          <cell r="B27">
            <v>1008210.5700788156</v>
          </cell>
          <cell r="C27">
            <v>936195.52935890027</v>
          </cell>
          <cell r="D27">
            <v>869324.42011897883</v>
          </cell>
          <cell r="E27">
            <v>807229.81868190889</v>
          </cell>
          <cell r="F27">
            <v>749570.54591891542</v>
          </cell>
          <cell r="G27">
            <v>696029.79263899289</v>
          </cell>
          <cell r="H27">
            <v>646313.37887906469</v>
          </cell>
          <cell r="I27">
            <v>600148.13753056014</v>
          </cell>
          <cell r="J27">
            <v>557280.41342123435</v>
          </cell>
          <cell r="K27">
            <v>517474.66960543196</v>
          </cell>
          <cell r="L27">
            <v>480512.19320504396</v>
          </cell>
          <cell r="M27">
            <v>446189.89369039796</v>
          </cell>
          <cell r="N27">
            <v>414319.18699822668</v>
          </cell>
          <cell r="O27">
            <v>384724.95935549622</v>
          </cell>
          <cell r="P27">
            <v>357244.60511581786</v>
          </cell>
          <cell r="Q27">
            <v>331727.13332183089</v>
          </cell>
          <cell r="R27">
            <v>308032.33808455727</v>
          </cell>
          <cell r="S27">
            <v>286030.02822137461</v>
          </cell>
          <cell r="T27">
            <v>265599.31191984785</v>
          </cell>
          <cell r="U27">
            <v>246627.93249700154</v>
          </cell>
          <cell r="V27">
            <v>229011.65160435857</v>
          </cell>
          <cell r="W27">
            <v>212653.67648976156</v>
          </cell>
        </row>
        <row r="28">
          <cell r="B28">
            <v>0</v>
          </cell>
          <cell r="C28">
            <v>39277.131806928875</v>
          </cell>
          <cell r="D28">
            <v>75748.754199077113</v>
          </cell>
          <cell r="E28">
            <v>109615.26070607192</v>
          </cell>
          <cell r="F28">
            <v>141062.73103399563</v>
          </cell>
          <cell r="G28">
            <v>170263.95348135341</v>
          </cell>
          <cell r="H28">
            <v>197379.37432532845</v>
          </cell>
          <cell r="I28">
            <v>222557.97939473385</v>
          </cell>
          <cell r="J28">
            <v>245938.11267346743</v>
          </cell>
          <cell r="K28">
            <v>267648.23643229151</v>
          </cell>
          <cell r="L28">
            <v>287807.63706548524</v>
          </cell>
          <cell r="M28">
            <v>306527.08051059372</v>
          </cell>
          <cell r="N28">
            <v>323909.42085248017</v>
          </cell>
          <cell r="O28">
            <v>340050.16545566043</v>
          </cell>
          <cell r="P28">
            <v>355037.99973004218</v>
          </cell>
          <cell r="Q28">
            <v>368955.2744133966</v>
          </cell>
          <cell r="R28">
            <v>381878.45804793999</v>
          </cell>
          <cell r="S28">
            <v>393878.55713715882</v>
          </cell>
          <cell r="T28">
            <v>405021.50629143353</v>
          </cell>
          <cell r="U28">
            <v>415368.53050611715</v>
          </cell>
          <cell r="V28">
            <v>424976.48156260909</v>
          </cell>
          <cell r="W28">
            <v>433898.15040078026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7">
          <cell r="B37">
            <v>295489.61608406086</v>
          </cell>
          <cell r="C37">
            <v>274383.63539495133</v>
          </cell>
          <cell r="D37">
            <v>254785.2203468268</v>
          </cell>
          <cell r="E37">
            <v>236586.68774523487</v>
          </cell>
          <cell r="F37">
            <v>219688.0460516382</v>
          </cell>
          <cell r="G37">
            <v>203996.44597942621</v>
          </cell>
          <cell r="H37">
            <v>189425.67033306917</v>
          </cell>
          <cell r="I37">
            <v>175895.6602873329</v>
          </cell>
          <cell r="J37">
            <v>163332.07550369235</v>
          </cell>
          <cell r="K37">
            <v>151665.88566700145</v>
          </cell>
          <cell r="L37">
            <v>140832.99119811563</v>
          </cell>
          <cell r="M37">
            <v>130773.87105846938</v>
          </cell>
          <cell r="N37">
            <v>121433.25571147032</v>
          </cell>
          <cell r="O37">
            <v>112759.82344379349</v>
          </cell>
          <cell r="P37">
            <v>104705.91837801198</v>
          </cell>
          <cell r="Q37">
            <v>97227.288627182483</v>
          </cell>
          <cell r="R37">
            <v>90282.843152674948</v>
          </cell>
          <cell r="S37">
            <v>83834.425989300085</v>
          </cell>
          <cell r="T37">
            <v>77846.606597213584</v>
          </cell>
          <cell r="U37">
            <v>72286.485188684339</v>
          </cell>
          <cell r="V37">
            <v>67123.511960093645</v>
          </cell>
          <cell r="W37">
            <v>62329.319235934308</v>
          </cell>
        </row>
        <row r="38">
          <cell r="B38">
            <v>0</v>
          </cell>
          <cell r="C38">
            <v>6210.4750255983345</v>
          </cell>
          <cell r="D38">
            <v>11972.736590969304</v>
          </cell>
          <cell r="E38">
            <v>17318.849131121438</v>
          </cell>
          <cell r="F38">
            <v>22278.587670330904</v>
          </cell>
          <cell r="G38">
            <v>26879.601346834512</v>
          </cell>
          <cell r="H38">
            <v>31147.5652569388</v>
          </cell>
          <cell r="I38">
            <v>35106.321452875251</v>
          </cell>
          <cell r="J38">
            <v>38778.009869136768</v>
          </cell>
          <cell r="K38">
            <v>42183.189896692646</v>
          </cell>
          <cell r="L38">
            <v>45340.953273093488</v>
          </cell>
          <cell r="M38">
            <v>48269.028908762797</v>
          </cell>
          <cell r="N38">
            <v>50983.880225465131</v>
          </cell>
          <cell r="O38">
            <v>53500.795541798259</v>
          </cell>
          <cell r="P38">
            <v>55833.972002354138</v>
          </cell>
          <cell r="Q38">
            <v>57996.593511718282</v>
          </cell>
          <cell r="R38">
            <v>60000.903101536751</v>
          </cell>
          <cell r="S38">
            <v>61858.270128292497</v>
          </cell>
          <cell r="T38">
            <v>63579.25267102928</v>
          </cell>
          <cell r="U38">
            <v>65173.655471887854</v>
          </cell>
          <cell r="V38">
            <v>66650.583737828347</v>
          </cell>
          <cell r="W38">
            <v>68018.493099172192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6">
          <cell r="B46">
            <v>295489.61608406086</v>
          </cell>
          <cell r="C46">
            <v>274383.21493519936</v>
          </cell>
          <cell r="D46">
            <v>254784.4138683994</v>
          </cell>
          <cell r="E46">
            <v>236585.5271635137</v>
          </cell>
          <cell r="F46">
            <v>219686.56093754846</v>
          </cell>
          <cell r="G46">
            <v>203994.66372772359</v>
          </cell>
          <cell r="H46">
            <v>189423.61631860046</v>
          </cell>
          <cell r="I46">
            <v>175893.35801012901</v>
          </cell>
          <cell r="J46">
            <v>163329.54672369119</v>
          </cell>
          <cell r="K46">
            <v>151663.15052914183</v>
          </cell>
          <cell r="L46">
            <v>140830.06834848883</v>
          </cell>
          <cell r="M46">
            <v>130770.77775216824</v>
          </cell>
          <cell r="N46">
            <v>121430.00791272764</v>
          </cell>
          <cell r="O46">
            <v>112756.43591896136</v>
          </cell>
          <cell r="P46">
            <v>104702.40478189271</v>
          </cell>
          <cell r="Q46">
            <v>97223.661583186069</v>
          </cell>
          <cell r="R46">
            <v>90279.114327244213</v>
          </cell>
          <cell r="S46">
            <v>83830.606161012489</v>
          </cell>
          <cell r="T46">
            <v>77842.705720940168</v>
          </cell>
          <cell r="U46">
            <v>72282.512455158721</v>
          </cell>
          <cell r="V46">
            <v>67119.475851218813</v>
          </cell>
          <cell r="W46">
            <v>62325.227576131751</v>
          </cell>
        </row>
        <row r="47">
          <cell r="B47">
            <v>0</v>
          </cell>
          <cell r="C47">
            <v>11511.468876591111</v>
          </cell>
          <cell r="D47">
            <v>22200.689976282854</v>
          </cell>
          <cell r="E47">
            <v>32126.395283139478</v>
          </cell>
          <cell r="F47">
            <v>41343.121639506338</v>
          </cell>
          <cell r="G47">
            <v>49901.510398989856</v>
          </cell>
          <cell r="H47">
            <v>57848.585675653114</v>
          </cell>
          <cell r="I47">
            <v>65228.012718269005</v>
          </cell>
          <cell r="J47">
            <v>72080.337829269469</v>
          </cell>
          <cell r="K47">
            <v>78443.211146627043</v>
          </cell>
          <cell r="L47">
            <v>84351.593512744788</v>
          </cell>
          <cell r="M47">
            <v>89837.948566996987</v>
          </cell>
          <cell r="N47">
            <v>94932.421117374019</v>
          </cell>
          <cell r="O47">
            <v>99663.002771295549</v>
          </cell>
          <cell r="P47">
            <v>104055.68573565126</v>
          </cell>
          <cell r="Q47">
            <v>108134.60563112443</v>
          </cell>
          <cell r="R47">
            <v>111922.17410549236</v>
          </cell>
          <cell r="S47">
            <v>115439.20197454831</v>
          </cell>
          <cell r="T47">
            <v>118705.01356724311</v>
          </cell>
          <cell r="U47">
            <v>121737.55290331687</v>
          </cell>
          <cell r="V47">
            <v>124553.4822868139</v>
          </cell>
          <cell r="W47">
            <v>127168.27385720403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>
            <v>0</v>
          </cell>
          <cell r="C57">
            <v>3.9661319842493632</v>
          </cell>
          <cell r="D57">
            <v>7.610982387574567</v>
          </cell>
          <cell r="E57">
            <v>10.957837664836283</v>
          </cell>
          <cell r="F57">
            <v>14.028321205778633</v>
          </cell>
          <cell r="G57">
            <v>16.842512025581264</v>
          </cell>
          <cell r="H57">
            <v>19.419054979245612</v>
          </cell>
          <cell r="I57">
            <v>21.775263105291856</v>
          </cell>
          <cell r="J57">
            <v>23.92721266099219</v>
          </cell>
          <cell r="K57">
            <v>25.889831371204366</v>
          </cell>
          <cell r="L57">
            <v>27.676980375576512</v>
          </cell>
          <cell r="M57">
            <v>29.3015303242653</v>
          </cell>
          <cell r="N57">
            <v>30.775432040153831</v>
          </cell>
          <cell r="O57">
            <v>32.109782135696932</v>
          </cell>
          <cell r="P57">
            <v>33.314883944795824</v>
          </cell>
          <cell r="Q57">
            <v>34.40030410435849</v>
          </cell>
          <cell r="R57">
            <v>35.374925096295854</v>
          </cell>
          <cell r="S57">
            <v>36.246994038504951</v>
          </cell>
          <cell r="T57">
            <v>37.024167992777379</v>
          </cell>
          <cell r="U57">
            <v>37.713556038430397</v>
          </cell>
          <cell r="V57">
            <v>38.321758342684873</v>
          </cell>
          <cell r="W57">
            <v>38.854902442310319</v>
          </cell>
        </row>
        <row r="58">
          <cell r="B58">
            <v>0</v>
          </cell>
          <cell r="C58">
            <v>13284.455891974958</v>
          </cell>
          <cell r="D58">
            <v>25675.648330917677</v>
          </cell>
          <cell r="E58">
            <v>37237.607174312347</v>
          </cell>
          <cell r="F58">
            <v>48029.78311895283</v>
          </cell>
          <cell r="G58">
            <v>58107.374639073925</v>
          </cell>
          <cell r="H58">
            <v>67521.631572021637</v>
          </cell>
          <cell r="I58">
            <v>76320.137019603513</v>
          </cell>
          <cell r="J58">
            <v>84547.069114109327</v>
          </cell>
          <cell r="K58">
            <v>92243.444087352225</v>
          </cell>
          <cell r="L58">
            <v>99447.341978342374</v>
          </cell>
          <cell r="M58">
            <v>106194.11621980625</v>
          </cell>
          <cell r="N58">
            <v>112516.58825517955</v>
          </cell>
          <cell r="O58">
            <v>118445.22825544365</v>
          </cell>
          <cell r="P58">
            <v>124008.32292879332</v>
          </cell>
          <cell r="Q58">
            <v>129232.13134519671</v>
          </cell>
          <cell r="R58">
            <v>134141.02963204813</v>
          </cell>
          <cell r="S58">
            <v>138757.64533595764</v>
          </cell>
          <cell r="T58">
            <v>143102.98218893309</v>
          </cell>
          <cell r="U58">
            <v>147196.53596447856</v>
          </cell>
          <cell r="V58">
            <v>151056.40206016687</v>
          </cell>
          <cell r="W58">
            <v>154699.3753977759</v>
          </cell>
        </row>
        <row r="59">
          <cell r="B59">
            <v>0</v>
          </cell>
          <cell r="C59">
            <v>31809.568485307715</v>
          </cell>
          <cell r="D59">
            <v>61328.803836501</v>
          </cell>
          <cell r="E59">
            <v>88720.642190613464</v>
          </cell>
          <cell r="F59">
            <v>114136.37942387145</v>
          </cell>
          <cell r="G59">
            <v>137716.50278983344</v>
          </cell>
          <cell r="H59">
            <v>159591.4631566715</v>
          </cell>
          <cell r="I59">
            <v>179882.39208637812</v>
          </cell>
          <cell r="J59">
            <v>198701.76769562133</v>
          </cell>
          <cell r="K59">
            <v>216154.03295656087</v>
          </cell>
          <cell r="L59">
            <v>232336.16983462672</v>
          </cell>
          <cell r="M59">
            <v>247338.23241761609</v>
          </cell>
          <cell r="N59">
            <v>261243.84196515198</v>
          </cell>
          <cell r="O59">
            <v>274130.64659832651</v>
          </cell>
          <cell r="P59">
            <v>286070.74815507734</v>
          </cell>
          <cell r="Q59">
            <v>297131.09855644807</v>
          </cell>
          <cell r="R59">
            <v>307373.86786137079</v>
          </cell>
          <cell r="S59">
            <v>316856.78603206214</v>
          </cell>
          <cell r="T59">
            <v>325633.46028768853</v>
          </cell>
          <cell r="U59">
            <v>333753.66978983599</v>
          </cell>
          <cell r="V59">
            <v>341263.63927878329</v>
          </cell>
          <cell r="W59">
            <v>348206.2931639317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</sheetData>
      <sheetData sheetId="8">
        <row r="6">
          <cell r="B6">
            <v>88063</v>
          </cell>
          <cell r="C6">
            <v>81772.911021386608</v>
          </cell>
          <cell r="D6">
            <v>75932.112798913688</v>
          </cell>
          <cell r="E6">
            <v>70508.513155269786</v>
          </cell>
          <cell r="F6">
            <v>65472.312211274992</v>
          </cell>
          <cell r="G6">
            <v>60795.83865030187</v>
          </cell>
          <cell r="H6">
            <v>56453.397678094887</v>
          </cell>
          <cell r="I6">
            <v>52421.129842602772</v>
          </cell>
          <cell r="J6">
            <v>48676.879938108686</v>
          </cell>
          <cell r="K6">
            <v>45200.075273351031</v>
          </cell>
          <cell r="L6">
            <v>41971.612634778634</v>
          </cell>
          <cell r="M6">
            <v>38973.753323859011</v>
          </cell>
          <cell r="N6">
            <v>36190.025691721923</v>
          </cell>
          <cell r="O6">
            <v>33605.1346356141</v>
          </cell>
          <cell r="P6">
            <v>31204.877559892862</v>
          </cell>
          <cell r="Q6">
            <v>28976.066339806057</v>
          </cell>
          <cell r="R6">
            <v>26906.454859287624</v>
          </cell>
          <cell r="S6">
            <v>24984.671724625005</v>
          </cell>
          <cell r="T6">
            <v>23200.157784293155</v>
          </cell>
          <cell r="U6">
            <v>21543.108111657559</v>
          </cell>
          <cell r="V6">
            <v>20004.41813176994</v>
          </cell>
          <cell r="W6">
            <v>18575.633596249958</v>
          </cell>
        </row>
        <row r="7">
          <cell r="B7">
            <v>0</v>
          </cell>
          <cell r="C7">
            <v>3393.5911347100664</v>
          </cell>
          <cell r="D7">
            <v>6542.2648969460733</v>
          </cell>
          <cell r="E7">
            <v>9463.5422624684797</v>
          </cell>
          <cell r="F7">
            <v>12173.693203864386</v>
          </cell>
          <cell r="G7">
            <v>14687.826045378892</v>
          </cell>
          <cell r="H7">
            <v>17019.970435122577</v>
          </cell>
          <cell r="I7">
            <v>19183.154390558284</v>
          </cell>
          <cell r="J7">
            <v>21189.475840605861</v>
          </cell>
          <cell r="K7">
            <v>23050.169057465246</v>
          </cell>
          <cell r="L7">
            <v>24775.666343179484</v>
          </cell>
          <cell r="M7">
            <v>26375.655309886679</v>
          </cell>
          <cell r="N7">
            <v>27859.132068498933</v>
          </cell>
          <cell r="O7">
            <v>29234.450618065308</v>
          </cell>
          <cell r="P7">
            <v>30509.368707200338</v>
          </cell>
          <cell r="Q7">
            <v>31691.090419575215</v>
          </cell>
          <cell r="R7">
            <v>32786.305717468953</v>
          </cell>
          <cell r="S7">
            <v>33801.227160663038</v>
          </cell>
          <cell r="T7">
            <v>34741.624002442419</v>
          </cell>
          <cell r="U7">
            <v>35612.853850054475</v>
          </cell>
          <cell r="V7">
            <v>36419.892063595231</v>
          </cell>
          <cell r="W7">
            <v>37167.359054865541</v>
          </cell>
        </row>
        <row r="8">
          <cell r="B8">
            <v>0</v>
          </cell>
          <cell r="C8">
            <v>0.22864058784375541</v>
          </cell>
          <cell r="D8">
            <v>0.4387598531955732</v>
          </cell>
          <cell r="E8">
            <v>0.63170021954243905</v>
          </cell>
          <cell r="F8">
            <v>0.80870823756947985</v>
          </cell>
          <cell r="G8">
            <v>0.97094142746317202</v>
          </cell>
          <cell r="H8">
            <v>1.1194746325783811</v>
          </cell>
          <cell r="I8">
            <v>1.2553059193738978</v>
          </cell>
          <cell r="J8">
            <v>1.3793620560277953</v>
          </cell>
          <cell r="K8">
            <v>1.4925035998286864</v>
          </cell>
          <cell r="L8">
            <v>1.5955296212890804</v>
          </cell>
          <cell r="M8">
            <v>1.6891820909307449</v>
          </cell>
          <cell r="N8">
            <v>1.7741499528382587</v>
          </cell>
          <cell r="O8">
            <v>1.8510729073556402</v>
          </cell>
          <cell r="P8">
            <v>1.9205449237025927</v>
          </cell>
          <cell r="Q8">
            <v>1.9831175018027238</v>
          </cell>
          <cell r="R8">
            <v>2.0393027012379354</v>
          </cell>
          <cell r="S8">
            <v>2.0895759539634637</v>
          </cell>
          <cell r="T8">
            <v>2.1343786762297361</v>
          </cell>
          <cell r="U8">
            <v>2.1741206940537836</v>
          </cell>
          <cell r="V8">
            <v>2.2091824955583519</v>
          </cell>
          <cell r="W8">
            <v>2.2399173225454225</v>
          </cell>
        </row>
        <row r="9">
          <cell r="B9">
            <v>0</v>
          </cell>
          <cell r="C9">
            <v>878.24045934399408</v>
          </cell>
          <cell r="D9">
            <v>1697.426930200575</v>
          </cell>
          <cell r="E9">
            <v>2461.7924509347254</v>
          </cell>
          <cell r="F9">
            <v>3175.2673298469981</v>
          </cell>
          <cell r="G9">
            <v>3841.5007591784047</v>
          </cell>
          <cell r="H9">
            <v>4463.8808852751772</v>
          </cell>
          <cell r="I9">
            <v>5045.5534451948406</v>
          </cell>
          <cell r="J9">
            <v>5589.4390721579548</v>
          </cell>
          <cell r="K9">
            <v>6098.2493649353719</v>
          </cell>
          <cell r="L9">
            <v>6574.5018094688639</v>
          </cell>
          <cell r="M9">
            <v>7020.5336347160592</v>
          </cell>
          <cell r="N9">
            <v>7438.5146788542779</v>
          </cell>
          <cell r="O9">
            <v>7830.459336539694</v>
          </cell>
          <cell r="P9">
            <v>8198.2376528686436</v>
          </cell>
          <cell r="Q9">
            <v>8543.5856249988792</v>
          </cell>
          <cell r="R9">
            <v>8868.1147680345166</v>
          </cell>
          <cell r="S9">
            <v>9173.3209977353108</v>
          </cell>
          <cell r="T9">
            <v>9460.5928788566816</v>
          </cell>
          <cell r="U9">
            <v>9731.2192844406854</v>
          </cell>
          <cell r="V9">
            <v>9986.3965081410097</v>
          </cell>
          <cell r="W9">
            <v>10227.234868659218</v>
          </cell>
        </row>
        <row r="10">
          <cell r="B10">
            <v>0</v>
          </cell>
          <cell r="C10">
            <v>2018.0287439714828</v>
          </cell>
          <cell r="D10">
            <v>3890.7566140864715</v>
          </cell>
          <cell r="E10">
            <v>5628.5204311074776</v>
          </cell>
          <cell r="F10">
            <v>7240.9185467760608</v>
          </cell>
          <cell r="G10">
            <v>8736.8636037133692</v>
          </cell>
          <cell r="H10">
            <v>10124.631526874782</v>
          </cell>
          <cell r="I10">
            <v>11411.907015724732</v>
          </cell>
          <cell r="J10">
            <v>12605.825787071473</v>
          </cell>
          <cell r="K10">
            <v>13713.013800648525</v>
          </cell>
          <cell r="L10">
            <v>14739.62368295174</v>
          </cell>
          <cell r="M10">
            <v>15691.368549447334</v>
          </cell>
          <cell r="N10">
            <v>16573.553410972039</v>
          </cell>
          <cell r="O10">
            <v>17391.104336873555</v>
          </cell>
          <cell r="P10">
            <v>18148.595535114458</v>
          </cell>
          <cell r="Q10">
            <v>18850.274498118055</v>
          </cell>
          <cell r="R10">
            <v>19500.085352507675</v>
          </cell>
          <cell r="S10">
            <v>20101.690541022683</v>
          </cell>
          <cell r="T10">
            <v>20658.490955731522</v>
          </cell>
          <cell r="U10">
            <v>21173.644633153228</v>
          </cell>
          <cell r="V10">
            <v>21650.084113998259</v>
          </cell>
          <cell r="W10">
            <v>22090.532562902743</v>
          </cell>
        </row>
        <row r="15">
          <cell r="B15">
            <v>88063</v>
          </cell>
          <cell r="C15">
            <v>81772.78571428571</v>
          </cell>
          <cell r="D15">
            <v>75931.872448979586</v>
          </cell>
          <cell r="E15">
            <v>70508.167274052481</v>
          </cell>
          <cell r="F15">
            <v>65471.869611620161</v>
          </cell>
          <cell r="G15">
            <v>60795.307496504429</v>
          </cell>
          <cell r="H15">
            <v>56452.785532468391</v>
          </cell>
          <cell r="I15">
            <v>52420.443708720653</v>
          </cell>
          <cell r="J15">
            <v>48676.126300954893</v>
          </cell>
          <cell r="K15">
            <v>45199.260136600969</v>
          </cell>
          <cell r="L15">
            <v>41970.741555415188</v>
          </cell>
          <cell r="M15">
            <v>38972.831444314106</v>
          </cell>
          <cell r="N15">
            <v>36189.057769720239</v>
          </cell>
          <cell r="O15">
            <v>33604.125071883085</v>
          </cell>
          <cell r="P15">
            <v>31203.830423891428</v>
          </cell>
          <cell r="Q15">
            <v>28974.985393613471</v>
          </cell>
          <cell r="R15">
            <v>26905.343579783934</v>
          </cell>
          <cell r="S15">
            <v>24983.533324085081</v>
          </cell>
          <cell r="T15">
            <v>23198.995229507578</v>
          </cell>
          <cell r="U15">
            <v>21541.924141685609</v>
          </cell>
          <cell r="V15">
            <v>20003.215274422349</v>
          </cell>
          <cell r="W15">
            <v>18574.414183392182</v>
          </cell>
        </row>
        <row r="16">
          <cell r="B16">
            <v>0</v>
          </cell>
          <cell r="C16">
            <v>6290.2142857142862</v>
          </cell>
          <cell r="D16">
            <v>12131.127551020407</v>
          </cell>
          <cell r="E16">
            <v>17554.832725947523</v>
          </cell>
          <cell r="F16">
            <v>22591.130388379843</v>
          </cell>
          <cell r="G16">
            <v>27267.692503495568</v>
          </cell>
          <cell r="H16">
            <v>31610.214467531594</v>
          </cell>
          <cell r="I16">
            <v>35642.556291279339</v>
          </cell>
          <cell r="J16">
            <v>39386.8736990451</v>
          </cell>
          <cell r="K16">
            <v>42863.739863399023</v>
          </cell>
          <cell r="L16">
            <v>46092.258444584804</v>
          </cell>
          <cell r="M16">
            <v>49090.168555685887</v>
          </cell>
          <cell r="N16">
            <v>51873.942230279747</v>
          </cell>
          <cell r="O16">
            <v>54458.874928116908</v>
          </cell>
          <cell r="P16">
            <v>56859.169576108558</v>
          </cell>
          <cell r="Q16">
            <v>59088.014606386518</v>
          </cell>
          <cell r="R16">
            <v>61157.656420216052</v>
          </cell>
          <cell r="S16">
            <v>63079.466675914904</v>
          </cell>
          <cell r="T16">
            <v>64864.004770492407</v>
          </cell>
          <cell r="U16">
            <v>66521.075858314376</v>
          </cell>
          <cell r="V16">
            <v>68059.784725577643</v>
          </cell>
          <cell r="W16">
            <v>69488.585816607811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9">
        <row r="6">
          <cell r="B6">
            <v>0</v>
          </cell>
          <cell r="C6">
            <v>6290.2142857142862</v>
          </cell>
          <cell r="D6">
            <v>5840.9222158133289</v>
          </cell>
          <cell r="E6">
            <v>5423.7223427795489</v>
          </cell>
          <cell r="F6">
            <v>5036.3223682335556</v>
          </cell>
          <cell r="G6">
            <v>4676.5937293767847</v>
          </cell>
          <cell r="H6">
            <v>4342.5599035929908</v>
          </cell>
          <cell r="I6">
            <v>4032.3855484353489</v>
          </cell>
          <cell r="J6">
            <v>3744.3664173287693</v>
          </cell>
          <cell r="K6">
            <v>3476.9199955791914</v>
          </cell>
          <cell r="L6">
            <v>3228.5768052393596</v>
          </cell>
          <cell r="M6">
            <v>2997.9723310556165</v>
          </cell>
          <cell r="N6">
            <v>2783.8395231327859</v>
          </cell>
          <cell r="O6">
            <v>2585.0018351229946</v>
          </cell>
          <cell r="P6">
            <v>2400.3667596867213</v>
          </cell>
          <cell r="Q6">
            <v>2228.9198257066328</v>
          </cell>
          <cell r="R6">
            <v>2069.7190242718611</v>
          </cell>
          <cell r="S6">
            <v>1921.889632806259</v>
          </cell>
          <cell r="T6">
            <v>1784.6194089017863</v>
          </cell>
          <cell r="U6">
            <v>1657.154127449511</v>
          </cell>
          <cell r="V6">
            <v>1538.7934365469687</v>
          </cell>
          <cell r="W6">
            <v>1428.8870094121387</v>
          </cell>
        </row>
        <row r="7">
          <cell r="B7">
            <v>0</v>
          </cell>
          <cell r="C7">
            <v>0</v>
          </cell>
          <cell r="D7">
            <v>242.39936676500474</v>
          </cell>
          <cell r="E7">
            <v>467.30463549614808</v>
          </cell>
          <cell r="F7">
            <v>675.96730446203424</v>
          </cell>
          <cell r="G7">
            <v>869.54951456174194</v>
          </cell>
          <cell r="H7">
            <v>1049.1304318127779</v>
          </cell>
          <cell r="I7">
            <v>1215.712173937327</v>
          </cell>
          <cell r="J7">
            <v>1370.2253136113059</v>
          </cell>
          <cell r="K7">
            <v>1513.5339886147044</v>
          </cell>
          <cell r="L7">
            <v>1646.4406469618032</v>
          </cell>
          <cell r="M7">
            <v>1769.6904530842489</v>
          </cell>
          <cell r="N7">
            <v>1883.97537927762</v>
          </cell>
          <cell r="O7">
            <v>1989.938004892781</v>
          </cell>
          <cell r="P7">
            <v>2088.1750441475219</v>
          </cell>
          <cell r="Q7">
            <v>2179.2406219428813</v>
          </cell>
          <cell r="R7">
            <v>2263.6493156839438</v>
          </cell>
          <cell r="S7">
            <v>2341.8789798192111</v>
          </cell>
          <cell r="T7">
            <v>2414.3733686187888</v>
          </cell>
          <cell r="U7">
            <v>2481.5445716030295</v>
          </cell>
          <cell r="V7">
            <v>2543.7752750038908</v>
          </cell>
          <cell r="W7">
            <v>2601.4208616853739</v>
          </cell>
        </row>
        <row r="8">
          <cell r="B8">
            <v>0</v>
          </cell>
          <cell r="C8">
            <v>0</v>
          </cell>
          <cell r="D8">
            <v>1.6331470560268242E-2</v>
          </cell>
          <cell r="E8">
            <v>3.1339989513969518E-2</v>
          </cell>
          <cell r="F8">
            <v>4.5121444253031356E-2</v>
          </cell>
          <cell r="G8">
            <v>5.77648741121057E-2</v>
          </cell>
          <cell r="H8">
            <v>6.9352959104512293E-2</v>
          </cell>
          <cell r="I8">
            <v>7.9962473755598659E-2</v>
          </cell>
          <cell r="J8">
            <v>8.9664708526706979E-2</v>
          </cell>
          <cell r="K8">
            <v>9.8525861144842519E-2</v>
          </cell>
          <cell r="L8">
            <v>0.10660739998776331</v>
          </cell>
          <cell r="M8">
            <v>0.1139664015206486</v>
          </cell>
          <cell r="N8">
            <v>0.12065586363791035</v>
          </cell>
          <cell r="O8">
            <v>0.12672499663130421</v>
          </cell>
          <cell r="P8">
            <v>0.13221949338254574</v>
          </cell>
          <cell r="Q8">
            <v>0.13718178026447092</v>
          </cell>
          <cell r="R8">
            <v>0.14165125012876598</v>
          </cell>
          <cell r="S8">
            <v>0.14566447865985249</v>
          </cell>
          <cell r="T8">
            <v>0.14925542528310456</v>
          </cell>
          <cell r="U8">
            <v>0.15245561973069544</v>
          </cell>
          <cell r="V8">
            <v>0.155294335289556</v>
          </cell>
          <cell r="W8">
            <v>0.15779874968273944</v>
          </cell>
        </row>
        <row r="9">
          <cell r="B9">
            <v>0</v>
          </cell>
          <cell r="C9">
            <v>0</v>
          </cell>
          <cell r="D9">
            <v>62.731461381713864</v>
          </cell>
          <cell r="E9">
            <v>121.24478072861248</v>
          </cell>
          <cell r="F9">
            <v>175.84231792390895</v>
          </cell>
          <cell r="G9">
            <v>226.80480927478555</v>
          </cell>
          <cell r="H9">
            <v>274.39291136988606</v>
          </cell>
          <cell r="I9">
            <v>318.84863466251261</v>
          </cell>
          <cell r="J9">
            <v>360.39667465677428</v>
          </cell>
          <cell r="K9">
            <v>399.24564801128247</v>
          </cell>
          <cell r="L9">
            <v>435.58924035252653</v>
          </cell>
          <cell r="M9">
            <v>469.60727210491882</v>
          </cell>
          <cell r="N9">
            <v>501.46668819400429</v>
          </cell>
          <cell r="O9">
            <v>531.32247706101987</v>
          </cell>
          <cell r="P9">
            <v>559.31852403854953</v>
          </cell>
          <cell r="Q9">
            <v>585.58840377633157</v>
          </cell>
          <cell r="R9">
            <v>610.25611607134852</v>
          </cell>
          <cell r="S9">
            <v>633.43676914532261</v>
          </cell>
          <cell r="T9">
            <v>655.23721412395071</v>
          </cell>
          <cell r="U9">
            <v>675.75663420404874</v>
          </cell>
          <cell r="V9">
            <v>695.08709174576313</v>
          </cell>
          <cell r="W9">
            <v>713.31403629578642</v>
          </cell>
        </row>
        <row r="10">
          <cell r="B10">
            <v>0</v>
          </cell>
          <cell r="C10">
            <v>0</v>
          </cell>
          <cell r="D10">
            <v>144.14491028367735</v>
          </cell>
          <cell r="E10">
            <v>277.9111867204623</v>
          </cell>
          <cell r="F10">
            <v>402.03717365053416</v>
          </cell>
          <cell r="G10">
            <v>517.20846762686142</v>
          </cell>
          <cell r="H10">
            <v>624.06168597952637</v>
          </cell>
          <cell r="I10">
            <v>723.18796620534158</v>
          </cell>
          <cell r="J10">
            <v>815.13621540890949</v>
          </cell>
          <cell r="K10">
            <v>900.41612764796253</v>
          </cell>
          <cell r="L10">
            <v>979.50098576060884</v>
          </cell>
          <cell r="M10">
            <v>1052.8302630679814</v>
          </cell>
          <cell r="N10">
            <v>1120.8120392462381</v>
          </cell>
          <cell r="O10">
            <v>1183.8252436408598</v>
          </cell>
          <cell r="P10">
            <v>1242.2217383481111</v>
          </cell>
          <cell r="Q10">
            <v>1296.3282525081754</v>
          </cell>
          <cell r="R10">
            <v>1346.4481784370041</v>
          </cell>
          <cell r="S10">
            <v>1392.8632394648339</v>
          </cell>
          <cell r="T10">
            <v>1435.8350386444777</v>
          </cell>
          <cell r="U10">
            <v>1475.606496837966</v>
          </cell>
          <cell r="V10">
            <v>1512.4031880823736</v>
          </cell>
          <cell r="W10">
            <v>1546.4345795713043</v>
          </cell>
        </row>
        <row r="15">
          <cell r="B15">
            <v>0</v>
          </cell>
          <cell r="C15">
            <v>6290.2142857142862</v>
          </cell>
          <cell r="D15">
            <v>5840.9132653061224</v>
          </cell>
          <cell r="E15">
            <v>5423.7051749271141</v>
          </cell>
          <cell r="F15">
            <v>5036.2976624323201</v>
          </cell>
          <cell r="G15">
            <v>4676.5621151157247</v>
          </cell>
          <cell r="H15">
            <v>4342.5219640360301</v>
          </cell>
          <cell r="I15">
            <v>4032.3418237477422</v>
          </cell>
          <cell r="J15">
            <v>3744.3174077657613</v>
          </cell>
          <cell r="K15">
            <v>3476.8661643539208</v>
          </cell>
          <cell r="L15">
            <v>3228.5185811857837</v>
          </cell>
          <cell r="M15">
            <v>2997.910111101085</v>
          </cell>
          <cell r="N15">
            <v>2783.7736745938646</v>
          </cell>
          <cell r="O15">
            <v>2584.93269783716</v>
          </cell>
          <cell r="P15">
            <v>2400.2946479916486</v>
          </cell>
          <cell r="Q15">
            <v>2228.8450302779593</v>
          </cell>
          <cell r="R15">
            <v>2069.6418138295335</v>
          </cell>
          <cell r="S15">
            <v>1921.8102556988526</v>
          </cell>
          <cell r="T15">
            <v>1784.5380945775059</v>
          </cell>
          <cell r="U15">
            <v>1657.07108782197</v>
          </cell>
          <cell r="V15">
            <v>1538.7088672632576</v>
          </cell>
          <cell r="W15">
            <v>1428.8010910301678</v>
          </cell>
        </row>
        <row r="16">
          <cell r="B16">
            <v>0</v>
          </cell>
          <cell r="C16">
            <v>0</v>
          </cell>
          <cell r="D16">
            <v>449.30102040816325</v>
          </cell>
          <cell r="E16">
            <v>866.50911078717206</v>
          </cell>
          <cell r="F16">
            <v>1253.9166232819659</v>
          </cell>
          <cell r="G16">
            <v>1613.6521705985601</v>
          </cell>
          <cell r="H16">
            <v>1947.6923216782548</v>
          </cell>
          <cell r="I16">
            <v>2257.8724619665427</v>
          </cell>
          <cell r="J16">
            <v>2545.896877948524</v>
          </cell>
          <cell r="K16">
            <v>2813.3481213603641</v>
          </cell>
          <cell r="L16">
            <v>3061.6957045285017</v>
          </cell>
          <cell r="M16">
            <v>3292.3041746132003</v>
          </cell>
          <cell r="N16">
            <v>3506.4406111204203</v>
          </cell>
          <cell r="O16">
            <v>3705.2815878771244</v>
          </cell>
          <cell r="P16">
            <v>3889.9196377226363</v>
          </cell>
          <cell r="Q16">
            <v>4061.3692554363256</v>
          </cell>
          <cell r="R16">
            <v>4220.5724718847514</v>
          </cell>
          <cell r="S16">
            <v>4368.404030015432</v>
          </cell>
          <cell r="T16">
            <v>4505.6761911367785</v>
          </cell>
          <cell r="U16">
            <v>4633.1431978923156</v>
          </cell>
          <cell r="V16">
            <v>4751.5054184510282</v>
          </cell>
          <cell r="W16">
            <v>4861.413194684118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0">
        <row r="6">
          <cell r="B6">
            <v>0</v>
          </cell>
          <cell r="C6">
            <v>0.12530710089906583</v>
          </cell>
          <cell r="D6">
            <v>0.12399334040020543</v>
          </cell>
          <cell r="E6">
            <v>0.12269913563886339</v>
          </cell>
          <cell r="F6">
            <v>0.12142423876826861</v>
          </cell>
          <cell r="G6">
            <v>0.1201684036715167</v>
          </cell>
          <cell r="H6">
            <v>0.11893138600398853</v>
          </cell>
          <cell r="I6">
            <v>0.1177129432335576</v>
          </cell>
          <cell r="J6">
            <v>0.1165128346786259</v>
          </cell>
          <cell r="K6">
            <v>0.1153308215440336</v>
          </cell>
          <cell r="L6">
            <v>0.11416666695488231</v>
          </cell>
          <cell r="M6">
            <v>0.11302013598831682</v>
          </cell>
          <cell r="N6">
            <v>0.11189099570330863</v>
          </cell>
          <cell r="O6">
            <v>0.11077901516848421</v>
          </cell>
          <cell r="P6">
            <v>0.10968396548804418</v>
          </cell>
          <cell r="Q6">
            <v>0.10860561982581571</v>
          </cell>
          <cell r="R6">
            <v>0.10754375342748396</v>
          </cell>
          <cell r="S6">
            <v>0.10649814364104716</v>
          </cell>
          <cell r="T6">
            <v>0.10546856993553899</v>
          </cell>
          <cell r="U6">
            <v>0.10445481391806438</v>
          </cell>
          <cell r="V6">
            <v>0.10345665934919213</v>
          </cell>
          <cell r="W6">
            <v>0.10247389215674929</v>
          </cell>
        </row>
        <row r="7">
          <cell r="B7">
            <v>0</v>
          </cell>
          <cell r="C7">
            <v>3393.5911347100664</v>
          </cell>
          <cell r="D7">
            <v>3391.0731290010117</v>
          </cell>
          <cell r="E7">
            <v>3388.5820010185544</v>
          </cell>
          <cell r="F7">
            <v>3386.1182458579406</v>
          </cell>
          <cell r="G7">
            <v>3383.6823560762459</v>
          </cell>
          <cell r="H7">
            <v>3381.2748215564648</v>
          </cell>
          <cell r="I7">
            <v>3378.8961293730322</v>
          </cell>
          <cell r="J7">
            <v>3376.546763658886</v>
          </cell>
          <cell r="K7">
            <v>3374.2272054740843</v>
          </cell>
          <cell r="L7">
            <v>3371.9379326760422</v>
          </cell>
          <cell r="M7">
            <v>3369.6794197914469</v>
          </cell>
          <cell r="N7">
            <v>3367.4521378898721</v>
          </cell>
          <cell r="O7">
            <v>3365.2565544591553</v>
          </cell>
          <cell r="P7">
            <v>3363.0931332825562</v>
          </cell>
          <cell r="Q7">
            <v>3360.9623343177545</v>
          </cell>
          <cell r="R7">
            <v>3358.864613577688</v>
          </cell>
          <cell r="S7">
            <v>3356.8004230132974</v>
          </cell>
          <cell r="T7">
            <v>3354.770210398161</v>
          </cell>
          <cell r="U7">
            <v>3352.7744192150885</v>
          </cell>
          <cell r="V7">
            <v>3350.813488544647</v>
          </cell>
          <cell r="W7">
            <v>3348.8878529556796</v>
          </cell>
        </row>
        <row r="8">
          <cell r="B8">
            <v>0</v>
          </cell>
          <cell r="C8">
            <v>0.22864058784375541</v>
          </cell>
          <cell r="D8">
            <v>0.22645073591208606</v>
          </cell>
          <cell r="E8">
            <v>0.22428035586083533</v>
          </cell>
          <cell r="F8">
            <v>0.22212946228007213</v>
          </cell>
          <cell r="G8">
            <v>0.21999806400579797</v>
          </cell>
          <cell r="H8">
            <v>0.21788616421972135</v>
          </cell>
          <cell r="I8">
            <v>0.21579376055111515</v>
          </cell>
          <cell r="J8">
            <v>0.21372084518060461</v>
          </cell>
          <cell r="K8">
            <v>0.21166740494573358</v>
          </cell>
          <cell r="L8">
            <v>0.20963342144815708</v>
          </cell>
          <cell r="M8">
            <v>0.20761887116231309</v>
          </cell>
          <cell r="N8">
            <v>0.20562372554542405</v>
          </cell>
          <cell r="O8">
            <v>0.20364795114868572</v>
          </cell>
          <cell r="P8">
            <v>0.2016915097294984</v>
          </cell>
          <cell r="Q8">
            <v>0.19975435836460176</v>
          </cell>
          <cell r="R8">
            <v>0.19783644956397742</v>
          </cell>
          <cell r="S8">
            <v>0.19593773138538112</v>
          </cell>
          <cell r="T8">
            <v>0.19405814754937695</v>
          </cell>
          <cell r="U8">
            <v>0.19219763755474295</v>
          </cell>
          <cell r="V8">
            <v>0.19035613679412422</v>
          </cell>
          <cell r="W8">
            <v>0.18853357666981005</v>
          </cell>
        </row>
        <row r="9">
          <cell r="B9">
            <v>0</v>
          </cell>
          <cell r="C9">
            <v>878.24045934399408</v>
          </cell>
          <cell r="D9">
            <v>881.91793223829461</v>
          </cell>
          <cell r="E9">
            <v>885.610301462763</v>
          </cell>
          <cell r="F9">
            <v>889.31719683618144</v>
          </cell>
          <cell r="G9">
            <v>893.03823860619264</v>
          </cell>
          <cell r="H9">
            <v>896.77303746665802</v>
          </cell>
          <cell r="I9">
            <v>900.52119458217601</v>
          </cell>
          <cell r="J9">
            <v>904.28230161988836</v>
          </cell>
          <cell r="K9">
            <v>908.05594078870035</v>
          </cell>
          <cell r="L9">
            <v>911.84168488601767</v>
          </cell>
          <cell r="M9">
            <v>915.6390973521145</v>
          </cell>
          <cell r="N9">
            <v>919.44773233222224</v>
          </cell>
          <cell r="O9">
            <v>923.26713474643475</v>
          </cell>
          <cell r="P9">
            <v>927.09684036749832</v>
          </cell>
          <cell r="Q9">
            <v>930.93637590656851</v>
          </cell>
          <cell r="R9">
            <v>934.78525910698443</v>
          </cell>
          <cell r="S9">
            <v>938.64299884611683</v>
          </cell>
          <cell r="T9">
            <v>942.50909524532358</v>
          </cell>
          <cell r="U9">
            <v>946.3830397880505</v>
          </cell>
          <cell r="V9">
            <v>950.26431544608818</v>
          </cell>
          <cell r="W9">
            <v>954.15239681399362</v>
          </cell>
        </row>
        <row r="10">
          <cell r="B10">
            <v>0</v>
          </cell>
          <cell r="C10">
            <v>2018.0287439714828</v>
          </cell>
          <cell r="D10">
            <v>2016.872780398666</v>
          </cell>
          <cell r="E10">
            <v>2015.6750037414686</v>
          </cell>
          <cell r="F10">
            <v>2014.4352893191162</v>
          </cell>
          <cell r="G10">
            <v>2013.1535245641694</v>
          </cell>
          <cell r="H10">
            <v>2011.8296091409388</v>
          </cell>
          <cell r="I10">
            <v>2010.4634550552926</v>
          </cell>
          <cell r="J10">
            <v>2009.054986755651</v>
          </cell>
          <cell r="K10">
            <v>2007.6041412250117</v>
          </cell>
          <cell r="L10">
            <v>2006.1108680638229</v>
          </cell>
          <cell r="M10">
            <v>2004.575129563575</v>
          </cell>
          <cell r="N10">
            <v>2002.9969007709428</v>
          </cell>
          <cell r="O10">
            <v>2001.3761695423793</v>
          </cell>
          <cell r="P10">
            <v>1999.7129365890141</v>
          </cell>
          <cell r="Q10">
            <v>1998.0072155117732</v>
          </cell>
          <cell r="R10">
            <v>1996.259032826621</v>
          </cell>
          <cell r="S10">
            <v>1994.4684279798455</v>
          </cell>
          <cell r="T10">
            <v>1992.6354533533163</v>
          </cell>
          <cell r="U10">
            <v>1990.7601742596735</v>
          </cell>
          <cell r="V10">
            <v>1988.8426689274067</v>
          </cell>
          <cell r="W10">
            <v>1986.8830284757869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>
            <v>0</v>
          </cell>
          <cell r="C16">
            <v>6290.2142857142862</v>
          </cell>
          <cell r="D16">
            <v>6290.2142857142862</v>
          </cell>
          <cell r="E16">
            <v>6290.2142857142862</v>
          </cell>
          <cell r="F16">
            <v>6290.2142857142862</v>
          </cell>
          <cell r="G16">
            <v>6290.2142857142862</v>
          </cell>
          <cell r="H16">
            <v>6290.2142857142844</v>
          </cell>
          <cell r="I16">
            <v>6290.2142857142844</v>
          </cell>
          <cell r="J16">
            <v>6290.2142857142844</v>
          </cell>
          <cell r="K16">
            <v>6290.2142857142844</v>
          </cell>
          <cell r="L16">
            <v>6290.2142857142844</v>
          </cell>
          <cell r="M16">
            <v>6290.2142857142844</v>
          </cell>
          <cell r="N16">
            <v>6290.2142857142844</v>
          </cell>
          <cell r="O16">
            <v>6290.2142857142844</v>
          </cell>
          <cell r="P16">
            <v>6290.2142857142844</v>
          </cell>
          <cell r="Q16">
            <v>6290.2142857142844</v>
          </cell>
          <cell r="R16">
            <v>6290.2142857142844</v>
          </cell>
          <cell r="S16">
            <v>6290.2142857142844</v>
          </cell>
          <cell r="T16">
            <v>6290.2142857142844</v>
          </cell>
          <cell r="U16">
            <v>6290.2142857142844</v>
          </cell>
          <cell r="V16">
            <v>6290.2142857142844</v>
          </cell>
          <cell r="W16">
            <v>6290.2142857142862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</sheetData>
      <sheetData sheetId="11">
        <row r="5">
          <cell r="B5">
            <v>1</v>
          </cell>
          <cell r="H5">
            <v>0.64105694421147219</v>
          </cell>
          <cell r="M5">
            <v>0.44256672295809824</v>
          </cell>
          <cell r="R5">
            <v>0.30553643254587765</v>
          </cell>
          <cell r="W5">
            <v>0.21093573460193224</v>
          </cell>
        </row>
        <row r="6">
          <cell r="B6">
            <v>0</v>
          </cell>
          <cell r="H6">
            <v>0.19327039091471532</v>
          </cell>
          <cell r="M6">
            <v>0.29950893462506017</v>
          </cell>
          <cell r="R6">
            <v>0.37230511926085819</v>
          </cell>
          <cell r="W6">
            <v>0.42205420045723563</v>
          </cell>
        </row>
        <row r="7">
          <cell r="B7">
            <v>0</v>
          </cell>
          <cell r="H7">
            <v>1.2712201862057629E-5</v>
          </cell>
          <cell r="M7">
            <v>1.9181518809610671E-5</v>
          </cell>
          <cell r="R7">
            <v>2.3157315799347459E-5</v>
          </cell>
          <cell r="W7">
            <v>2.5435396506426338E-5</v>
          </cell>
        </row>
        <row r="8">
          <cell r="B8">
            <v>0</v>
          </cell>
          <cell r="H8">
            <v>5.0689629983933962E-2</v>
          </cell>
          <cell r="M8">
            <v>7.9721717801074884E-2</v>
          </cell>
          <cell r="R8">
            <v>0.10070193802203554</v>
          </cell>
          <cell r="W8">
            <v>0.11613543563879515</v>
          </cell>
        </row>
        <row r="9">
          <cell r="B9">
            <v>0</v>
          </cell>
          <cell r="H9">
            <v>0.11497032268801631</v>
          </cell>
          <cell r="M9">
            <v>0.17818344309695708</v>
          </cell>
          <cell r="R9">
            <v>0.22143335285542934</v>
          </cell>
          <cell r="W9">
            <v>0.25084919390553062</v>
          </cell>
        </row>
        <row r="13">
          <cell r="H13">
            <v>0.64104999298761567</v>
          </cell>
          <cell r="M13">
            <v>0.44255625454860847</v>
          </cell>
          <cell r="R13">
            <v>0.30552381340385792</v>
          </cell>
          <cell r="W13">
            <v>0.21092188755086907</v>
          </cell>
        </row>
        <row r="14">
          <cell r="H14">
            <v>0.35895000701238433</v>
          </cell>
          <cell r="M14">
            <v>0.55744374545139141</v>
          </cell>
          <cell r="R14">
            <v>0.69447618659614208</v>
          </cell>
          <cell r="W14">
            <v>0.78907811244913084</v>
          </cell>
        </row>
        <row r="15">
          <cell r="H15">
            <v>0</v>
          </cell>
          <cell r="M15">
            <v>0</v>
          </cell>
          <cell r="R15">
            <v>0</v>
          </cell>
          <cell r="W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  <cell r="W16">
            <v>0</v>
          </cell>
        </row>
        <row r="17">
          <cell r="H17">
            <v>0</v>
          </cell>
          <cell r="M17">
            <v>0</v>
          </cell>
          <cell r="R17">
            <v>0</v>
          </cell>
          <cell r="W17">
            <v>0</v>
          </cell>
        </row>
      </sheetData>
      <sheetData sheetId="12">
        <row r="5">
          <cell r="B5">
            <v>1</v>
          </cell>
          <cell r="H5">
            <v>1.8907366363351684E-5</v>
          </cell>
          <cell r="M5">
            <v>1.796761300246909E-5</v>
          </cell>
          <cell r="R5">
            <v>1.7096993606676761E-5</v>
          </cell>
          <cell r="W5">
            <v>1.6291001785023105E-5</v>
          </cell>
        </row>
        <row r="6">
          <cell r="B6">
            <v>0</v>
          </cell>
          <cell r="H6">
            <v>0.53754525171514145</v>
          </cell>
          <cell r="M6">
            <v>0.53570184841625035</v>
          </cell>
          <cell r="R6">
            <v>0.53398254193120431</v>
          </cell>
          <cell r="W6">
            <v>0.53239646550060193</v>
          </cell>
        </row>
        <row r="7">
          <cell r="B7">
            <v>0</v>
          </cell>
          <cell r="H7">
            <v>3.4638909633740601E-5</v>
          </cell>
          <cell r="M7">
            <v>3.3006645200281421E-5</v>
          </cell>
          <cell r="R7">
            <v>3.1451464223291102E-5</v>
          </cell>
          <cell r="W7">
            <v>2.997252050665251E-5</v>
          </cell>
        </row>
        <row r="8">
          <cell r="B8">
            <v>0</v>
          </cell>
          <cell r="H8">
            <v>0.14256637321614313</v>
          </cell>
          <cell r="M8">
            <v>0.14556564462861363</v>
          </cell>
          <cell r="R8">
            <v>0.14860944582285165</v>
          </cell>
          <cell r="W8">
            <v>0.15168837713223382</v>
          </cell>
        </row>
        <row r="9">
          <cell r="B9">
            <v>0</v>
          </cell>
          <cell r="H9">
            <v>0.31983482879271818</v>
          </cell>
          <cell r="M9">
            <v>0.31868153269693344</v>
          </cell>
          <cell r="R9">
            <v>0.31735946378811419</v>
          </cell>
          <cell r="W9">
            <v>0.31586889384487254</v>
          </cell>
        </row>
        <row r="13">
          <cell r="H13">
            <v>0</v>
          </cell>
          <cell r="M13">
            <v>0</v>
          </cell>
          <cell r="R13">
            <v>0</v>
          </cell>
          <cell r="W13">
            <v>0</v>
          </cell>
        </row>
        <row r="14">
          <cell r="H14">
            <v>1</v>
          </cell>
          <cell r="M14">
            <v>1</v>
          </cell>
          <cell r="R14">
            <v>1</v>
          </cell>
          <cell r="W14">
            <v>1</v>
          </cell>
        </row>
        <row r="15">
          <cell r="H15">
            <v>0</v>
          </cell>
          <cell r="M15">
            <v>0</v>
          </cell>
          <cell r="R15">
            <v>0</v>
          </cell>
          <cell r="W15">
            <v>0</v>
          </cell>
        </row>
        <row r="16">
          <cell r="H16">
            <v>0</v>
          </cell>
          <cell r="M16">
            <v>0</v>
          </cell>
          <cell r="R16">
            <v>0</v>
          </cell>
          <cell r="W16">
            <v>0</v>
          </cell>
        </row>
        <row r="17">
          <cell r="H17">
            <v>0</v>
          </cell>
          <cell r="M17">
            <v>0</v>
          </cell>
          <cell r="R17">
            <v>0</v>
          </cell>
          <cell r="W17">
            <v>0</v>
          </cell>
        </row>
      </sheetData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124.0063047439031</v>
          </cell>
        </row>
      </sheetData>
      <sheetData sheetId="8"/>
      <sheetData sheetId="9">
        <row r="7">
          <cell r="B7">
            <v>70.832481129269354</v>
          </cell>
        </row>
      </sheetData>
      <sheetData sheetId="10">
        <row r="5">
          <cell r="W5">
            <v>0.99181988491422168</v>
          </cell>
        </row>
        <row r="11">
          <cell r="B11">
            <v>0</v>
          </cell>
          <cell r="C11">
            <v>17.73021995228072</v>
          </cell>
          <cell r="D11">
            <v>34.176119889854199</v>
          </cell>
          <cell r="E11">
            <v>49.42726885130984</v>
          </cell>
          <cell r="F11">
            <v>63.565329521824303</v>
          </cell>
          <cell r="G11">
            <v>76.663992470985391</v>
          </cell>
          <cell r="H11">
            <v>88.788806378471904</v>
          </cell>
          <cell r="I11">
            <v>99.996962411334266</v>
          </cell>
          <cell r="J11">
            <v>110.33711954753797</v>
          </cell>
          <cell r="K11">
            <v>119.84938229222101</v>
          </cell>
          <cell r="L11">
            <v>128.56555527413192</v>
          </cell>
          <cell r="M11">
            <v>136.50979193858359</v>
          </cell>
          <cell r="N11">
            <v>143.69971955258217</v>
          </cell>
          <cell r="O11">
            <v>150.1480576133709</v>
          </cell>
          <cell r="P11">
            <v>155.86465809690665</v>
          </cell>
          <cell r="Q11">
            <v>160.858801187886</v>
          </cell>
          <cell r="R11">
            <v>165.14150450946289</v>
          </cell>
          <cell r="S11">
            <v>168.72757246847448</v>
          </cell>
          <cell r="T11">
            <v>171.63713931706224</v>
          </cell>
          <cell r="U11">
            <v>173.89654070507419</v>
          </cell>
          <cell r="V11">
            <v>175.5384617670459</v>
          </cell>
          <cell r="W11">
            <v>176.60142393189977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130.06387597244745</v>
          </cell>
        </row>
      </sheetData>
      <sheetData sheetId="8"/>
      <sheetData sheetId="9">
        <row r="7">
          <cell r="B7">
            <v>85.190270540814424</v>
          </cell>
        </row>
      </sheetData>
      <sheetData sheetId="10">
        <row r="5">
          <cell r="W5">
            <v>0.84428165486306939</v>
          </cell>
        </row>
        <row r="11">
          <cell r="B11">
            <v>0</v>
          </cell>
          <cell r="C11">
            <v>15.074515136290371</v>
          </cell>
          <cell r="D11">
            <v>29.048709037689733</v>
          </cell>
          <cell r="E11">
            <v>41.999126182074953</v>
          </cell>
          <cell r="F11">
            <v>53.995379470603226</v>
          </cell>
          <cell r="G11">
            <v>65.100035999369283</v>
          </cell>
          <cell r="H11">
            <v>75.368409153505013</v>
          </cell>
          <cell r="I11">
            <v>84.848316084525109</v>
          </cell>
          <cell r="J11">
            <v>93.579888753959693</v>
          </cell>
          <cell r="K11">
            <v>101.59555167092802</v>
          </cell>
          <cell r="L11">
            <v>108.92029188393396</v>
          </cell>
          <cell r="M11">
            <v>115.57233706793913</v>
          </cell>
          <cell r="N11">
            <v>121.56431756916393</v>
          </cell>
          <cell r="O11">
            <v>126.90491598360177</v>
          </cell>
          <cell r="P11">
            <v>131.60091191246843</v>
          </cell>
          <cell r="Q11">
            <v>135.65943102210252</v>
          </cell>
          <cell r="R11">
            <v>139.09013558600915</v>
          </cell>
          <cell r="S11">
            <v>141.90707495758375</v>
          </cell>
          <cell r="T11">
            <v>144.12996057302951</v>
          </cell>
          <cell r="U11">
            <v>145.78473060437523</v>
          </cell>
          <cell r="V11">
            <v>146.90339489376677</v>
          </cell>
          <cell r="W11">
            <v>147.52326553542591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Charts"/>
      <sheetName val="Summary-Results"/>
      <sheetName val="Input Assumptions"/>
      <sheetName val="Non-Price Factors"/>
      <sheetName val="Retail Rates"/>
      <sheetName val="Wholesale Price"/>
      <sheetName val="Inflation"/>
      <sheetName val="Total Resource Cost"/>
      <sheetName val="Utility Cost"/>
      <sheetName val="Consumer Cost"/>
      <sheetName val="Net Reduction in Gas"/>
      <sheetName val="Energy Usage"/>
      <sheetName val="Water Heater Stock"/>
      <sheetName val="Water Heaters Retired"/>
      <sheetName val="Water Heaters Purchased"/>
      <sheetName val="Average Market Share"/>
      <sheetName val="Marginal Market Share"/>
      <sheetName val="Total Allocation Weight"/>
      <sheetName val="Marginal Allocation Weight"/>
      <sheetName val="Levelized Costs"/>
      <sheetName val="Fuel Cost"/>
      <sheetName val="Device Energy Use"/>
      <sheetName val="Capital Cost"/>
      <sheetName val="O&amp;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2.0938088905721384</v>
          </cell>
        </row>
      </sheetData>
      <sheetData sheetId="8"/>
      <sheetData sheetId="9">
        <row r="7">
          <cell r="B7">
            <v>3.5867095700333138</v>
          </cell>
        </row>
      </sheetData>
      <sheetData sheetId="10">
        <row r="5">
          <cell r="W5">
            <v>-4.5568682889587271E-2</v>
          </cell>
        </row>
        <row r="11">
          <cell r="B11">
            <v>0</v>
          </cell>
          <cell r="C11">
            <v>-0.47429045816225862</v>
          </cell>
          <cell r="D11">
            <v>-0.91554674360031207</v>
          </cell>
          <cell r="E11">
            <v>-1.3261262531133524</v>
          </cell>
          <cell r="F11">
            <v>-1.7082178858048482</v>
          </cell>
          <cell r="G11">
            <v>-2.063854078585325</v>
          </cell>
          <cell r="H11">
            <v>-2.3949219820332601</v>
          </cell>
          <cell r="I11">
            <v>-2.703173838017217</v>
          </cell>
          <cell r="J11">
            <v>-2.9902366160961287</v>
          </cell>
          <cell r="K11">
            <v>-3.2576209616421128</v>
          </cell>
          <cell r="L11">
            <v>-3.5067295048483129</v>
          </cell>
          <cell r="M11">
            <v>-3.7388645762726704</v>
          </cell>
          <cell r="N11">
            <v>-3.9552353713078263</v>
          </cell>
          <cell r="O11">
            <v>-4.1569646029392011</v>
          </cell>
          <cell r="P11">
            <v>-4.3450946793420151</v>
          </cell>
          <cell r="Q11">
            <v>-4.5205934402569223</v>
          </cell>
          <cell r="R11">
            <v>-4.6843594836598657</v>
          </cell>
          <cell r="S11">
            <v>-4.8372271119904573</v>
          </cell>
          <cell r="T11">
            <v>-4.9799709251130064</v>
          </cell>
          <cell r="U11">
            <v>-5.1133100852430946</v>
          </cell>
          <cell r="V11">
            <v>-5.2379122772704472</v>
          </cell>
          <cell r="W11">
            <v>-5.3543973862349876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5"/>
  <sheetViews>
    <sheetView topLeftCell="A73" workbookViewId="0">
      <selection activeCell="S77" sqref="S77"/>
    </sheetView>
  </sheetViews>
  <sheetFormatPr defaultRowHeight="18.75" x14ac:dyDescent="0.3"/>
  <cols>
    <col min="1" max="1" width="5.5703125" style="91" customWidth="1"/>
    <col min="2" max="16384" width="9.140625" style="91"/>
  </cols>
  <sheetData>
    <row r="1" spans="1:11" x14ac:dyDescent="0.3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11" ht="39" customHeight="1" x14ac:dyDescent="0.3">
      <c r="B3" s="149" t="str">
        <f>CONCATENATE("Marginal Market Shares (%) - ",State,", Single Family, ", SpaceHeat, ", ", TankSize,", ", StartWH, " is starting water heater")</f>
        <v>Marginal Market Shares (%) - Northwest, Single Family, Gas FAF, All Tank Sizes, Electric Resistance is starting water heater</v>
      </c>
      <c r="C3" s="150"/>
      <c r="D3" s="150"/>
      <c r="E3" s="150"/>
      <c r="F3" s="150"/>
      <c r="G3" s="150"/>
      <c r="H3" s="150"/>
      <c r="I3" s="150"/>
      <c r="J3" s="150"/>
      <c r="K3" s="150"/>
    </row>
    <row r="18" spans="2:16" x14ac:dyDescent="0.3">
      <c r="M18" s="67"/>
    </row>
    <row r="21" spans="2:16" ht="36" customHeight="1" x14ac:dyDescent="0.3">
      <c r="B21" s="149" t="str">
        <f>CONCATENATE("Average Market Shares by Scenario (%) - ",State,", Single Family, ", SpaceHeat, ", ", TankSize,", ", StartWH, " is starting water heater")</f>
        <v>Average Market Shares by Scenario (%) - Northwest, Single Family, Gas FAF, All Tank Sizes, Electric Resistance is starting water heater</v>
      </c>
      <c r="C21" s="150"/>
      <c r="D21" s="150"/>
      <c r="E21" s="150"/>
      <c r="F21" s="150"/>
      <c r="G21" s="150"/>
      <c r="H21" s="150"/>
      <c r="I21" s="150"/>
      <c r="J21" s="150"/>
      <c r="K21" s="150"/>
    </row>
    <row r="29" spans="2:16" x14ac:dyDescent="0.3">
      <c r="P29" s="67"/>
    </row>
    <row r="39" spans="2:23" ht="36" customHeight="1" x14ac:dyDescent="0.3">
      <c r="B39" s="149" t="str">
        <f>CONCATENATE("BAU Average Market Shares (%) - ",State,", Single Family, ", SpaceHeat, ", ", TankSize,", ", StartWH, " is starting water heater")</f>
        <v>BAU Average Market Shares (%) - Northwest, Single Family, Gas FAF, All Tank Sizes, Electric Resistance is starting water heater</v>
      </c>
      <c r="C39" s="150"/>
      <c r="D39" s="150"/>
      <c r="E39" s="150"/>
      <c r="F39" s="150"/>
      <c r="G39" s="150"/>
      <c r="H39" s="150"/>
      <c r="I39" s="150"/>
      <c r="J39" s="150"/>
      <c r="K39" s="150"/>
      <c r="N39" s="134"/>
      <c r="O39" s="135"/>
      <c r="P39" s="135"/>
      <c r="Q39" s="135"/>
      <c r="R39" s="135"/>
      <c r="S39" s="135"/>
      <c r="T39" s="135"/>
      <c r="U39" s="135"/>
      <c r="V39" s="135"/>
      <c r="W39" s="135"/>
    </row>
    <row r="57" spans="2:11" ht="38.25" customHeight="1" x14ac:dyDescent="0.3">
      <c r="B57" s="149" t="str">
        <f>CONCATENATE("BAU Average Market Shares, 2035 (%) - ",State,", Single Family, ", SpaceHeat, ", ", TankSize,", ", StartWH, " is starting water heater")</f>
        <v>BAU Average Market Shares, 2035 (%) - Northwest, Single Family, Gas FAF, All Tank Sizes, Electric Resistance is starting water heater</v>
      </c>
      <c r="C57" s="150"/>
      <c r="D57" s="150"/>
      <c r="E57" s="150"/>
      <c r="F57" s="150"/>
      <c r="G57" s="150"/>
      <c r="H57" s="150"/>
      <c r="I57" s="150"/>
      <c r="J57" s="150"/>
      <c r="K57" s="150"/>
    </row>
    <row r="75" spans="2:12" ht="40.5" customHeight="1" x14ac:dyDescent="0.3">
      <c r="B75" s="149" t="str">
        <f>CONCATENATE('Input Assumptions'!B$9," Change in Natural Gas Usage Least Cost vs BAU Case (Mcf/Yr) -  ",'Input Assumptions'!B$11," ",'Input Assumptions'!B$12,", ",'Input Assumptions'!B$10," Space Heat")</f>
        <v>Northwest Change in Natural Gas Usage Least Cost vs BAU Case (Mcf/Yr) -  Electric Resistance All Tank Sizes, Gas FAF Space Heat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02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19"/>
  <sheetViews>
    <sheetView workbookViewId="0">
      <selection activeCell="B7" sqref="B7"/>
    </sheetView>
  </sheetViews>
  <sheetFormatPr defaultColWidth="9.140625" defaultRowHeight="15.75" x14ac:dyDescent="0.25"/>
  <cols>
    <col min="1" max="1" width="20.7109375" style="3" customWidth="1"/>
    <col min="2" max="11" width="9.7109375" style="3" customWidth="1"/>
    <col min="12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x14ac:dyDescent="0.25">
      <c r="A3" s="4" t="s">
        <v>82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s="8" customFormat="1" ht="16.5" thickBot="1" x14ac:dyDescent="0.3">
      <c r="A5" s="26" t="s">
        <v>31</v>
      </c>
      <c r="B5" s="27">
        <f t="shared" ref="B5:W5" si="0">SUM(B6:B10)</f>
        <v>822360.2489999996</v>
      </c>
      <c r="C5" s="27">
        <f t="shared" si="0"/>
        <v>822360.24899999972</v>
      </c>
      <c r="D5" s="27">
        <f t="shared" si="0"/>
        <v>822360.24899999984</v>
      </c>
      <c r="E5" s="27">
        <f t="shared" si="0"/>
        <v>822360.24899999972</v>
      </c>
      <c r="F5" s="27">
        <f t="shared" si="0"/>
        <v>822360.24899999972</v>
      </c>
      <c r="G5" s="27">
        <f t="shared" si="0"/>
        <v>822360.24899999984</v>
      </c>
      <c r="H5" s="27">
        <f t="shared" si="0"/>
        <v>822360.24899999972</v>
      </c>
      <c r="I5" s="27">
        <f t="shared" si="0"/>
        <v>822360.24899999972</v>
      </c>
      <c r="J5" s="27">
        <f t="shared" si="0"/>
        <v>822360.24899999995</v>
      </c>
      <c r="K5" s="27">
        <f t="shared" si="0"/>
        <v>822360.24899999972</v>
      </c>
      <c r="L5" s="27">
        <f t="shared" si="0"/>
        <v>822360.2489999996</v>
      </c>
      <c r="M5" s="27">
        <f t="shared" si="0"/>
        <v>822360.24899999972</v>
      </c>
      <c r="N5" s="27">
        <f t="shared" si="0"/>
        <v>822360.24899999984</v>
      </c>
      <c r="O5" s="27">
        <f t="shared" si="0"/>
        <v>822360.24899999995</v>
      </c>
      <c r="P5" s="27">
        <f t="shared" si="0"/>
        <v>822360.24899999972</v>
      </c>
      <c r="Q5" s="27">
        <f t="shared" si="0"/>
        <v>822360.24899999984</v>
      </c>
      <c r="R5" s="27">
        <f t="shared" si="0"/>
        <v>822360.24899999972</v>
      </c>
      <c r="S5" s="27">
        <f t="shared" si="0"/>
        <v>822360.24899999984</v>
      </c>
      <c r="T5" s="27">
        <f t="shared" si="0"/>
        <v>822360.24899999972</v>
      </c>
      <c r="U5" s="27">
        <f t="shared" si="0"/>
        <v>822360.24899999984</v>
      </c>
      <c r="V5" s="27">
        <f t="shared" si="0"/>
        <v>822360.24899999972</v>
      </c>
      <c r="W5" s="27">
        <f t="shared" si="0"/>
        <v>822360.24899999972</v>
      </c>
    </row>
    <row r="6" spans="1:23" ht="16.5" thickTop="1" x14ac:dyDescent="0.25">
      <c r="A6" s="3" t="str">
        <f>'Input Assumptions'!D45</f>
        <v>Electric Resistance</v>
      </c>
      <c r="B6" s="13">
        <f>+'[5]Water Heater Stock'!B6+'[6]Water Heater Stock'!B6</f>
        <v>822360.2489999996</v>
      </c>
      <c r="C6" s="13">
        <f>+'[5]Water Heater Stock'!C6+'[6]Water Heater Stock'!C6</f>
        <v>804579.39736656833</v>
      </c>
      <c r="D6" s="13">
        <f>+'[5]Water Heater Stock'!D6+'[6]Water Heater Stock'!D6</f>
        <v>788044.74878067651</v>
      </c>
      <c r="E6" s="13">
        <f>+'[5]Water Heater Stock'!E6+'[6]Water Heater Stock'!E6</f>
        <v>772659.86058834509</v>
      </c>
      <c r="F6" s="13">
        <f>+'[5]Water Heater Stock'!F6+'[6]Water Heater Stock'!F6</f>
        <v>758330.32143009885</v>
      </c>
      <c r="G6" s="13">
        <f>+'[5]Water Heater Stock'!G6+'[6]Water Heater Stock'!G6</f>
        <v>744961.59038881923</v>
      </c>
      <c r="H6" s="13">
        <f>+'[5]Water Heater Stock'!H6+'[6]Water Heater Stock'!H6</f>
        <v>732456.65185033996</v>
      </c>
      <c r="I6" s="13">
        <f>+'[5]Water Heater Stock'!I6+'[6]Water Heater Stock'!I6</f>
        <v>720713.66671806155</v>
      </c>
      <c r="J6" s="13">
        <f>+'[5]Water Heater Stock'!J6+'[6]Water Heater Stock'!J6</f>
        <v>709623.89281601261</v>
      </c>
      <c r="K6" s="13">
        <f>+'[5]Water Heater Stock'!K6+'[6]Water Heater Stock'!K6</f>
        <v>699070.22543200338</v>
      </c>
      <c r="L6" s="13">
        <f>+'[5]Water Heater Stock'!L6+'[6]Water Heater Stock'!L6</f>
        <v>688926.74804971903</v>
      </c>
      <c r="M6" s="13">
        <f>+'[5]Water Heater Stock'!M6+'[6]Water Heater Stock'!M6</f>
        <v>679059.6553104429</v>
      </c>
      <c r="N6" s="13">
        <f>+'[5]Water Heater Stock'!N6+'[6]Water Heater Stock'!N6</f>
        <v>669329.79186999251</v>
      </c>
      <c r="O6" s="13">
        <f>+'[5]Water Heater Stock'!O6+'[6]Water Heater Stock'!O6</f>
        <v>659596.83600646711</v>
      </c>
      <c r="P6" s="13">
        <f>+'[5]Water Heater Stock'!P6+'[6]Water Heater Stock'!P6</f>
        <v>649724.86939778214</v>
      </c>
      <c r="Q6" s="13">
        <f>+'[5]Water Heater Stock'!Q6+'[6]Water Heater Stock'!Q6</f>
        <v>639588.7731014865</v>
      </c>
      <c r="R6" s="13">
        <f>+'[5]Water Heater Stock'!R6+'[6]Water Heater Stock'!R6</f>
        <v>629080.65720776841</v>
      </c>
      <c r="S6" s="13">
        <f>+'[5]Water Heater Stock'!S6+'[6]Water Heater Stock'!S6</f>
        <v>618115.44698731427</v>
      </c>
      <c r="T6" s="13">
        <f>+'[5]Water Heater Stock'!T6+'[6]Water Heater Stock'!T6</f>
        <v>606634.85261979164</v>
      </c>
      <c r="U6" s="13">
        <f>+'[5]Water Heater Stock'!U6+'[6]Water Heater Stock'!U6</f>
        <v>594609.22326841915</v>
      </c>
      <c r="V6" s="13">
        <f>+'[5]Water Heater Stock'!V6+'[6]Water Heater Stock'!V6</f>
        <v>582037.15374122013</v>
      </c>
      <c r="W6" s="13">
        <f>+'[5]Water Heater Stock'!W6+'[6]Water Heater Stock'!W6</f>
        <v>568943.07199872355</v>
      </c>
    </row>
    <row r="7" spans="1:23" x14ac:dyDescent="0.25">
      <c r="A7" s="3" t="str">
        <f>'Input Assumptions'!D46</f>
        <v>HPWH</v>
      </c>
      <c r="B7" s="13">
        <f>+'[5]Water Heater Stock'!B7+'[6]Water Heater Stock'!B7</f>
        <v>0</v>
      </c>
      <c r="C7" s="13">
        <f>+'[5]Water Heater Stock'!C7+'[6]Water Heater Stock'!C7</f>
        <v>3399.1902605645691</v>
      </c>
      <c r="D7" s="13">
        <f>+'[5]Water Heater Stock'!D7+'[6]Water Heater Stock'!D7</f>
        <v>6558.6593026817509</v>
      </c>
      <c r="E7" s="13">
        <f>+'[5]Water Heater Stock'!E7+'[6]Water Heater Stock'!E7</f>
        <v>9500.0469034351881</v>
      </c>
      <c r="F7" s="13">
        <f>+'[5]Water Heater Stock'!F7+'[6]Water Heater Stock'!F7</f>
        <v>12246.189105732004</v>
      </c>
      <c r="G7" s="13">
        <f>+'[5]Water Heater Stock'!G7+'[6]Water Heater Stock'!G7</f>
        <v>14822.159455725492</v>
      </c>
      <c r="H7" s="13">
        <f>+'[5]Water Heater Stock'!H7+'[6]Water Heater Stock'!H7</f>
        <v>17256.418427433811</v>
      </c>
      <c r="I7" s="13">
        <f>+'[5]Water Heater Stock'!I7+'[6]Water Heater Stock'!I7</f>
        <v>19581.966579668329</v>
      </c>
      <c r="J7" s="13">
        <f>+'[5]Water Heater Stock'!J7+'[6]Water Heater Stock'!J7</f>
        <v>21837.346175427767</v>
      </c>
      <c r="K7" s="13">
        <f>+'[5]Water Heater Stock'!K7+'[6]Water Heater Stock'!K7</f>
        <v>24067.293843524589</v>
      </c>
      <c r="L7" s="13">
        <f>+'[5]Water Heater Stock'!L7+'[6]Water Heater Stock'!L7</f>
        <v>26322.827303864462</v>
      </c>
      <c r="M7" s="13">
        <f>+'[5]Water Heater Stock'!M7+'[6]Water Heater Stock'!M7</f>
        <v>28660.567655205883</v>
      </c>
      <c r="N7" s="13">
        <f>+'[5]Water Heater Stock'!N7+'[6]Water Heater Stock'!N7</f>
        <v>31141.167695370124</v>
      </c>
      <c r="O7" s="13">
        <f>+'[5]Water Heater Stock'!O7+'[6]Water Heater Stock'!O7</f>
        <v>33826.838810286434</v>
      </c>
      <c r="P7" s="13">
        <f>+'[5]Water Heater Stock'!P7+'[6]Water Heater Stock'!P7</f>
        <v>36778.12997715595</v>
      </c>
      <c r="Q7" s="13">
        <f>+'[5]Water Heater Stock'!Q7+'[6]Water Heater Stock'!Q7</f>
        <v>40050.279009504535</v>
      </c>
      <c r="R7" s="13">
        <f>+'[5]Water Heater Stock'!R7+'[6]Water Heater Stock'!R7</f>
        <v>43689.582109196592</v>
      </c>
      <c r="S7" s="13">
        <f>+'[5]Water Heater Stock'!S7+'[6]Water Heater Stock'!S7</f>
        <v>47730.269703932419</v>
      </c>
      <c r="T7" s="13">
        <f>+'[5]Water Heater Stock'!T7+'[6]Water Heater Stock'!T7</f>
        <v>52192.312936917748</v>
      </c>
      <c r="U7" s="13">
        <f>+'[5]Water Heater Stock'!U7+'[6]Water Heater Stock'!U7</f>
        <v>57080.428426678824</v>
      </c>
      <c r="V7" s="13">
        <f>+'[5]Water Heater Stock'!V7+'[6]Water Heater Stock'!V7</f>
        <v>62384.342268228327</v>
      </c>
      <c r="W7" s="13">
        <f>+'[5]Water Heater Stock'!W7+'[6]Water Heater Stock'!W7</f>
        <v>68080.174396241579</v>
      </c>
    </row>
    <row r="8" spans="1:23" x14ac:dyDescent="0.25">
      <c r="A8" s="3" t="str">
        <f>'Input Assumptions'!D47</f>
        <v>Gas Tank</v>
      </c>
      <c r="B8" s="13">
        <f>+'[5]Water Heater Stock'!B8+'[6]Water Heater Stock'!B8</f>
        <v>0</v>
      </c>
      <c r="C8" s="13">
        <f>+'[5]Water Heater Stock'!C8+'[6]Water Heater Stock'!C8</f>
        <v>11478.402276965311</v>
      </c>
      <c r="D8" s="13">
        <f>+'[5]Water Heater Stock'!D8+'[6]Water Heater Stock'!D8</f>
        <v>22148.140724623077</v>
      </c>
      <c r="E8" s="13">
        <f>+'[5]Water Heater Stock'!E8+'[6]Water Heater Stock'!E8</f>
        <v>32064.21984431897</v>
      </c>
      <c r="F8" s="13">
        <f>+'[5]Water Heater Stock'!F8+'[6]Water Heater Stock'!F8</f>
        <v>41276.311789060601</v>
      </c>
      <c r="G8" s="13">
        <f>+'[5]Water Heater Stock'!G8+'[6]Water Heater Stock'!G8</f>
        <v>49828.55071647984</v>
      </c>
      <c r="H8" s="13">
        <f>+'[5]Water Heater Stock'!H8+'[6]Water Heater Stock'!H8</f>
        <v>57759.241113506316</v>
      </c>
      <c r="I8" s="13">
        <f>+'[5]Water Heater Stock'!I8+'[6]Water Heater Stock'!I8</f>
        <v>65100.534461150753</v>
      </c>
      <c r="J8" s="13">
        <f>+'[5]Water Heater Stock'!J8+'[6]Water Heater Stock'!J8</f>
        <v>71878.155870575094</v>
      </c>
      <c r="K8" s="13">
        <f>+'[5]Water Heater Stock'!K8+'[6]Water Heater Stock'!K8</f>
        <v>78111.2857403159</v>
      </c>
      <c r="L8" s="13">
        <f>+'[5]Water Heater Stock'!L8+'[6]Water Heater Stock'!L8</f>
        <v>83812.713615713554</v>
      </c>
      <c r="M8" s="13">
        <f>+'[5]Water Heater Stock'!M8+'[6]Water Heater Stock'!M8</f>
        <v>88989.373783450239</v>
      </c>
      <c r="N8" s="13">
        <f>+'[5]Water Heater Stock'!N8+'[6]Water Heater Stock'!N8</f>
        <v>93643.337554499201</v>
      </c>
      <c r="O8" s="13">
        <f>+'[5]Water Heater Stock'!O8+'[6]Water Heater Stock'!O8</f>
        <v>97773.27362710821</v>
      </c>
      <c r="P8" s="13">
        <f>+'[5]Water Heater Stock'!P8+'[6]Water Heater Stock'!P8</f>
        <v>101376.30233074389</v>
      </c>
      <c r="Q8" s="13">
        <f>+'[5]Water Heater Stock'!Q8+'[6]Water Heater Stock'!Q8</f>
        <v>104450.07948012691</v>
      </c>
      <c r="R8" s="13">
        <f>+'[5]Water Heater Stock'!R8+'[6]Water Heater Stock'!R8</f>
        <v>106994.8759399863</v>
      </c>
      <c r="S8" s="13">
        <f>+'[5]Water Heater Stock'!S8+'[6]Water Heater Stock'!S8</f>
        <v>109015.3936773124</v>
      </c>
      <c r="T8" s="13">
        <f>+'[5]Water Heater Stock'!T8+'[6]Water Heater Stock'!T8</f>
        <v>110522.09038175612</v>
      </c>
      <c r="U8" s="13">
        <f>+'[5]Water Heater Stock'!U8+'[6]Water Heater Stock'!U8</f>
        <v>111531.86665785208</v>
      </c>
      <c r="V8" s="13">
        <f>+'[5]Water Heater Stock'!V8+'[6]Water Heater Stock'!V8</f>
        <v>112068.07940928641</v>
      </c>
      <c r="W8" s="13">
        <f>+'[5]Water Heater Stock'!W8+'[6]Water Heater Stock'!W8</f>
        <v>112159.95185645034</v>
      </c>
    </row>
    <row r="9" spans="1:23" x14ac:dyDescent="0.25">
      <c r="A9" s="3" t="str">
        <f>'Input Assumptions'!D48</f>
        <v>Instant Gas</v>
      </c>
      <c r="B9" s="13">
        <f>+'[5]Water Heater Stock'!B9+'[6]Water Heater Stock'!B9</f>
        <v>0</v>
      </c>
      <c r="C9" s="13">
        <f>+'[5]Water Heater Stock'!C9+'[6]Water Heater Stock'!C9</f>
        <v>879.66094837765036</v>
      </c>
      <c r="D9" s="13">
        <f>+'[5]Water Heater Stock'!D9+'[6]Water Heater Stock'!D9</f>
        <v>1701.6012568503068</v>
      </c>
      <c r="E9" s="13">
        <f>+'[5]Water Heater Stock'!E9+'[6]Water Heater Stock'!E9</f>
        <v>2471.1251668002492</v>
      </c>
      <c r="F9" s="13">
        <f>+'[5]Water Heater Stock'!F9+'[6]Water Heater Stock'!F9</f>
        <v>3193.8827866002662</v>
      </c>
      <c r="G9" s="13">
        <f>+'[5]Water Heater Stock'!G9+'[6]Water Heater Stock'!G9</f>
        <v>3876.1525003064894</v>
      </c>
      <c r="H9" s="13">
        <f>+'[5]Water Heater Stock'!H9+'[6]Water Heater Stock'!H9</f>
        <v>4525.1586193429785</v>
      </c>
      <c r="I9" s="13">
        <f>+'[5]Water Heater Stock'!I9+'[6]Water Heater Stock'!I9</f>
        <v>5149.3979550707545</v>
      </c>
      <c r="J9" s="13">
        <f>+'[5]Water Heater Stock'!J9+'[6]Water Heater Stock'!J9</f>
        <v>5758.9345430421554</v>
      </c>
      <c r="K9" s="13">
        <f>+'[5]Water Heater Stock'!K9+'[6]Water Heater Stock'!K9</f>
        <v>6365.6089921947851</v>
      </c>
      <c r="L9" s="13">
        <f>+'[5]Water Heater Stock'!L9+'[6]Water Heater Stock'!L9</f>
        <v>6983.1016963432003</v>
      </c>
      <c r="M9" s="13">
        <f>+'[5]Water Heater Stock'!M9+'[6]Water Heater Stock'!M9</f>
        <v>7626.7918861497101</v>
      </c>
      <c r="N9" s="13">
        <f>+'[5]Water Heater Stock'!N9+'[6]Water Heater Stock'!N9</f>
        <v>8313.3710984033805</v>
      </c>
      <c r="O9" s="13">
        <f>+'[5]Water Heater Stock'!O9+'[6]Water Heater Stock'!O9</f>
        <v>9060.2014731370327</v>
      </c>
      <c r="P9" s="13">
        <f>+'[5]Water Heater Stock'!P9+'[6]Water Heater Stock'!P9</f>
        <v>9884.4531696048034</v>
      </c>
      <c r="Q9" s="13">
        <f>+'[5]Water Heater Stock'!Q9+'[6]Water Heater Stock'!Q9</f>
        <v>10802.102414271789</v>
      </c>
      <c r="R9" s="13">
        <f>+'[5]Water Heater Stock'!R9+'[6]Water Heater Stock'!R9</f>
        <v>11826.90950828998</v>
      </c>
      <c r="S9" s="13">
        <f>+'[5]Water Heater Stock'!S9+'[6]Water Heater Stock'!S9</f>
        <v>12969.511934533901</v>
      </c>
      <c r="T9" s="13">
        <f>+'[5]Water Heater Stock'!T9+'[6]Water Heater Stock'!T9</f>
        <v>14236.754480998381</v>
      </c>
      <c r="U9" s="13">
        <f>+'[5]Water Heater Stock'!U9+'[6]Water Heater Stock'!U9</f>
        <v>15631.338282349046</v>
      </c>
      <c r="V9" s="13">
        <f>+'[5]Water Heater Stock'!V9+'[6]Water Heater Stock'!V9</f>
        <v>17151.8150169488</v>
      </c>
      <c r="W9" s="13">
        <f>+'[5]Water Heater Stock'!W9+'[6]Water Heater Stock'!W9</f>
        <v>18792.896692912182</v>
      </c>
    </row>
    <row r="10" spans="1:23" x14ac:dyDescent="0.25">
      <c r="A10" s="3" t="str">
        <f>'Input Assumptions'!D49</f>
        <v>Condensing Gas</v>
      </c>
      <c r="B10" s="13">
        <f>+'[5]Water Heater Stock'!B10+'[6]Water Heater Stock'!B10</f>
        <v>0</v>
      </c>
      <c r="C10" s="13">
        <f>+'[5]Water Heater Stock'!C10+'[6]Water Heater Stock'!C10</f>
        <v>2023.5981475237813</v>
      </c>
      <c r="D10" s="13">
        <f>+'[5]Water Heater Stock'!D10+'[6]Water Heater Stock'!D10</f>
        <v>3907.0989351681046</v>
      </c>
      <c r="E10" s="13">
        <f>+'[5]Water Heater Stock'!E10+'[6]Water Heater Stock'!E10</f>
        <v>5664.9964971002782</v>
      </c>
      <c r="F10" s="13">
        <f>+'[5]Water Heater Stock'!F10+'[6]Water Heater Stock'!F10</f>
        <v>7313.5438885079866</v>
      </c>
      <c r="G10" s="13">
        <f>+'[5]Water Heater Stock'!G10+'[6]Water Heater Stock'!G10</f>
        <v>8871.7959386687326</v>
      </c>
      <c r="H10" s="13">
        <f>+'[5]Water Heater Stock'!H10+'[6]Water Heater Stock'!H10</f>
        <v>10362.778989376709</v>
      </c>
      <c r="I10" s="13">
        <f>+'[5]Water Heater Stock'!I10+'[6]Water Heater Stock'!I10</f>
        <v>11814.68328604839</v>
      </c>
      <c r="J10" s="13">
        <f>+'[5]Water Heater Stock'!J10+'[6]Water Heater Stock'!J10</f>
        <v>13261.919594942239</v>
      </c>
      <c r="K10" s="13">
        <f>+'[5]Water Heater Stock'!K10+'[6]Water Heater Stock'!K10</f>
        <v>14745.83499196115</v>
      </c>
      <c r="L10" s="13">
        <f>+'[5]Water Heater Stock'!L10+'[6]Water Heater Stock'!L10</f>
        <v>16314.858334359467</v>
      </c>
      <c r="M10" s="13">
        <f>+'[5]Water Heater Stock'!M10+'[6]Water Heater Stock'!M10</f>
        <v>18023.860364751035</v>
      </c>
      <c r="N10" s="13">
        <f>+'[5]Water Heater Stock'!N10+'[6]Water Heater Stock'!N10</f>
        <v>19932.580781734654</v>
      </c>
      <c r="O10" s="13">
        <f>+'[5]Water Heater Stock'!O10+'[6]Water Heater Stock'!O10</f>
        <v>22103.099083001096</v>
      </c>
      <c r="P10" s="13">
        <f>+'[5]Water Heater Stock'!P10+'[6]Water Heater Stock'!P10</f>
        <v>24596.494124713026</v>
      </c>
      <c r="Q10" s="13">
        <f>+'[5]Water Heater Stock'!Q10+'[6]Water Heater Stock'!Q10</f>
        <v>27469.014994610057</v>
      </c>
      <c r="R10" s="13">
        <f>+'[5]Water Heater Stock'!R10+'[6]Water Heater Stock'!R10</f>
        <v>30768.224234758447</v>
      </c>
      <c r="S10" s="13">
        <f>+'[5]Water Heater Stock'!S10+'[6]Water Heater Stock'!S10</f>
        <v>34529.626696906736</v>
      </c>
      <c r="T10" s="13">
        <f>+'[5]Water Heater Stock'!T10+'[6]Water Heater Stock'!T10</f>
        <v>38774.238580535864</v>
      </c>
      <c r="U10" s="13">
        <f>+'[5]Water Heater Stock'!U10+'[6]Water Heater Stock'!U10</f>
        <v>43507.392364700652</v>
      </c>
      <c r="V10" s="13">
        <f>+'[5]Water Heater Stock'!V10+'[6]Water Heater Stock'!V10</f>
        <v>48718.858564316106</v>
      </c>
      <c r="W10" s="13">
        <f>+'[5]Water Heater Stock'!W10+'[6]Water Heater Stock'!W10</f>
        <v>54384.154055672072</v>
      </c>
    </row>
    <row r="11" spans="1:23" x14ac:dyDescent="0.25">
      <c r="A11" s="15"/>
    </row>
    <row r="12" spans="1:23" x14ac:dyDescent="0.25">
      <c r="A12" s="72" t="s">
        <v>83</v>
      </c>
    </row>
    <row r="13" spans="1:23" s="8" customFormat="1" x14ac:dyDescent="0.25">
      <c r="A13" s="18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s="8" customFormat="1" ht="16.5" thickBot="1" x14ac:dyDescent="0.3">
      <c r="A14" s="26" t="s">
        <v>31</v>
      </c>
      <c r="B14" s="27">
        <f t="shared" ref="B14:W14" si="1">SUM(B15:B19)</f>
        <v>822360.2489999996</v>
      </c>
      <c r="C14" s="27">
        <f t="shared" si="1"/>
        <v>822360.2489999996</v>
      </c>
      <c r="D14" s="27">
        <f t="shared" si="1"/>
        <v>822360.24899999949</v>
      </c>
      <c r="E14" s="27">
        <f t="shared" si="1"/>
        <v>822360.2489999996</v>
      </c>
      <c r="F14" s="27">
        <f t="shared" si="1"/>
        <v>822360.24899999972</v>
      </c>
      <c r="G14" s="27">
        <f t="shared" si="1"/>
        <v>822360.2489999996</v>
      </c>
      <c r="H14" s="27">
        <f t="shared" si="1"/>
        <v>822360.24899999972</v>
      </c>
      <c r="I14" s="27">
        <f t="shared" si="1"/>
        <v>822360.2489999996</v>
      </c>
      <c r="J14" s="27">
        <f t="shared" si="1"/>
        <v>822360.24899999984</v>
      </c>
      <c r="K14" s="27">
        <f t="shared" si="1"/>
        <v>822360.24899999984</v>
      </c>
      <c r="L14" s="27">
        <f t="shared" si="1"/>
        <v>822360.24899999972</v>
      </c>
      <c r="M14" s="27">
        <f t="shared" si="1"/>
        <v>822360.24899999972</v>
      </c>
      <c r="N14" s="27">
        <f t="shared" si="1"/>
        <v>822360.2489999996</v>
      </c>
      <c r="O14" s="27">
        <f t="shared" si="1"/>
        <v>822360.2489999996</v>
      </c>
      <c r="P14" s="27">
        <f t="shared" si="1"/>
        <v>822360.24899999972</v>
      </c>
      <c r="Q14" s="27">
        <f t="shared" si="1"/>
        <v>822360.2489999996</v>
      </c>
      <c r="R14" s="27">
        <f t="shared" si="1"/>
        <v>822360.2489999996</v>
      </c>
      <c r="S14" s="27">
        <f t="shared" si="1"/>
        <v>822360.2489999996</v>
      </c>
      <c r="T14" s="27">
        <f t="shared" si="1"/>
        <v>822360.2489999996</v>
      </c>
      <c r="U14" s="27">
        <f t="shared" si="1"/>
        <v>822360.2489999996</v>
      </c>
      <c r="V14" s="27">
        <f t="shared" si="1"/>
        <v>822360.2489999996</v>
      </c>
      <c r="W14" s="27">
        <f t="shared" si="1"/>
        <v>822360.2489999996</v>
      </c>
    </row>
    <row r="15" spans="1:23" ht="16.5" thickTop="1" x14ac:dyDescent="0.25">
      <c r="A15" s="3" t="str">
        <f>'Input Assumptions'!D45</f>
        <v>Electric Resistance</v>
      </c>
      <c r="B15" s="13">
        <f>+'[5]Water Heater Stock'!B15+'[6]Water Heater Stock'!B15</f>
        <v>822360.2489999996</v>
      </c>
      <c r="C15" s="13">
        <f>+'[5]Water Heater Stock'!C15+'[6]Water Heater Stock'!C15</f>
        <v>763620.23121428536</v>
      </c>
      <c r="D15" s="13">
        <f>+'[5]Water Heater Stock'!D15+'[6]Water Heater Stock'!D15</f>
        <v>709075.92898469348</v>
      </c>
      <c r="E15" s="13">
        <f>+'[5]Water Heater Stock'!E15+'[6]Water Heater Stock'!E15</f>
        <v>658427.64834292978</v>
      </c>
      <c r="F15" s="13">
        <f>+'[5]Water Heater Stock'!F15+'[6]Water Heater Stock'!F15</f>
        <v>611397.10203272058</v>
      </c>
      <c r="G15" s="13">
        <f>+'[5]Water Heater Stock'!G15+'[6]Water Heater Stock'!G15</f>
        <v>567725.88045895472</v>
      </c>
      <c r="H15" s="13">
        <f>+'[5]Water Heater Stock'!H15+'[6]Water Heater Stock'!H15</f>
        <v>527174.03185474372</v>
      </c>
      <c r="I15" s="13">
        <f>+'[5]Water Heater Stock'!I15+'[6]Water Heater Stock'!I15</f>
        <v>489518.74386511912</v>
      </c>
      <c r="J15" s="13">
        <f>+'[5]Water Heater Stock'!J15+'[6]Water Heater Stock'!J15</f>
        <v>454553.11930332496</v>
      </c>
      <c r="K15" s="13">
        <f>+'[5]Water Heater Stock'!K15+'[6]Water Heater Stock'!K15</f>
        <v>422085.03935308749</v>
      </c>
      <c r="L15" s="13">
        <f>+'[5]Water Heater Stock'!L15+'[6]Water Heater Stock'!L15</f>
        <v>391936.10797072406</v>
      </c>
      <c r="M15" s="13">
        <f>+'[5]Water Heater Stock'!M15+'[6]Water Heater Stock'!M15</f>
        <v>363940.6716871009</v>
      </c>
      <c r="N15" s="13">
        <f>+'[5]Water Heater Stock'!N15+'[6]Water Heater Stock'!N15</f>
        <v>337944.90942373651</v>
      </c>
      <c r="O15" s="13">
        <f>+'[5]Water Heater Stock'!O15+'[6]Water Heater Stock'!O15</f>
        <v>313805.98732204107</v>
      </c>
      <c r="P15" s="13">
        <f>+'[5]Water Heater Stock'!P15+'[6]Water Heater Stock'!P15</f>
        <v>291391.27394189528</v>
      </c>
      <c r="Q15" s="13">
        <f>+'[5]Water Heater Stock'!Q15+'[6]Water Heater Stock'!Q15</f>
        <v>270577.61151747417</v>
      </c>
      <c r="R15" s="13">
        <f>+'[5]Water Heater Stock'!R15+'[6]Water Heater Stock'!R15</f>
        <v>251250.63926622603</v>
      </c>
      <c r="S15" s="13">
        <f>+'[5]Water Heater Stock'!S15+'[6]Water Heater Stock'!S15</f>
        <v>233304.16503292418</v>
      </c>
      <c r="T15" s="13">
        <f>+'[5]Water Heater Stock'!T15+'[6]Water Heater Stock'!T15</f>
        <v>216639.58181628672</v>
      </c>
      <c r="U15" s="13">
        <f>+'[5]Water Heater Stock'!U15+'[6]Water Heater Stock'!U15</f>
        <v>201165.3259722662</v>
      </c>
      <c r="V15" s="13">
        <f>+'[5]Water Heater Stock'!V15+'[6]Water Heater Stock'!V15</f>
        <v>186796.37411710437</v>
      </c>
      <c r="W15" s="13">
        <f>+'[5]Water Heater Stock'!W15+'[6]Water Heater Stock'!W15</f>
        <v>173453.77596588264</v>
      </c>
    </row>
    <row r="16" spans="1:23" x14ac:dyDescent="0.25">
      <c r="A16" s="3" t="str">
        <f>'Input Assumptions'!D46</f>
        <v>HPWH</v>
      </c>
      <c r="B16" s="13">
        <f>+'[5]Water Heater Stock'!B16+'[6]Water Heater Stock'!B16</f>
        <v>0</v>
      </c>
      <c r="C16" s="13">
        <f>+'[5]Water Heater Stock'!C16+'[6]Water Heater Stock'!C16</f>
        <v>6290.2142857142862</v>
      </c>
      <c r="D16" s="13">
        <f>+'[5]Water Heater Stock'!D16+'[6]Water Heater Stock'!D16</f>
        <v>12131.127551020407</v>
      </c>
      <c r="E16" s="13">
        <f>+'[5]Water Heater Stock'!E16+'[6]Water Heater Stock'!E16</f>
        <v>17554.832725947523</v>
      </c>
      <c r="F16" s="13">
        <f>+'[5]Water Heater Stock'!F16+'[6]Water Heater Stock'!F16</f>
        <v>22591.130388379843</v>
      </c>
      <c r="G16" s="13">
        <f>+'[5]Water Heater Stock'!G16+'[6]Water Heater Stock'!G16</f>
        <v>27267.692503495568</v>
      </c>
      <c r="H16" s="13">
        <f>+'[5]Water Heater Stock'!H16+'[6]Water Heater Stock'!H16</f>
        <v>31610.214467531594</v>
      </c>
      <c r="I16" s="13">
        <f>+'[5]Water Heater Stock'!I16+'[6]Water Heater Stock'!I16</f>
        <v>35642.556291279339</v>
      </c>
      <c r="J16" s="13">
        <f>+'[5]Water Heater Stock'!J16+'[6]Water Heater Stock'!J16</f>
        <v>39386.8736990451</v>
      </c>
      <c r="K16" s="13">
        <f>+'[5]Water Heater Stock'!K16+'[6]Water Heater Stock'!K16</f>
        <v>42863.739863399023</v>
      </c>
      <c r="L16" s="13">
        <f>+'[5]Water Heater Stock'!L16+'[6]Water Heater Stock'!L16</f>
        <v>46092.258444584804</v>
      </c>
      <c r="M16" s="13">
        <f>+'[5]Water Heater Stock'!M16+'[6]Water Heater Stock'!M16</f>
        <v>49090.168555685887</v>
      </c>
      <c r="N16" s="13">
        <f>+'[5]Water Heater Stock'!N16+'[6]Water Heater Stock'!N16</f>
        <v>51873.942230279747</v>
      </c>
      <c r="O16" s="13">
        <f>+'[5]Water Heater Stock'!O16+'[6]Water Heater Stock'!O16</f>
        <v>84131.163999545446</v>
      </c>
      <c r="P16" s="13">
        <f>+'[5]Water Heater Stock'!P16+'[6]Water Heater Stock'!P16</f>
        <v>114084.2984995779</v>
      </c>
      <c r="Q16" s="13">
        <f>+'[5]Water Heater Stock'!Q16+'[6]Water Heater Stock'!Q16</f>
        <v>141897.92339246516</v>
      </c>
      <c r="R16" s="13">
        <f>+'[5]Water Heater Stock'!R16+'[6]Water Heater Stock'!R16</f>
        <v>167724.86079300335</v>
      </c>
      <c r="S16" s="13">
        <f>+'[5]Water Heater Stock'!S16+'[6]Water Heater Stock'!S16</f>
        <v>191707.01695064595</v>
      </c>
      <c r="T16" s="13">
        <f>+'[5]Water Heater Stock'!T16+'[6]Water Heater Stock'!T16</f>
        <v>213976.1619541712</v>
      </c>
      <c r="U16" s="13">
        <f>+'[5]Water Heater Stock'!U16+'[6]Water Heater Stock'!U16</f>
        <v>234654.65374315894</v>
      </c>
      <c r="V16" s="13">
        <f>+'[5]Water Heater Stock'!V16+'[6]Water Heater Stock'!V16</f>
        <v>253856.11040436185</v>
      </c>
      <c r="W16" s="13">
        <f>+'[5]Water Heater Stock'!W16+'[6]Water Heater Stock'!W16</f>
        <v>271686.0344469074</v>
      </c>
    </row>
    <row r="17" spans="1:23" x14ac:dyDescent="0.25">
      <c r="A17" s="3" t="str">
        <f>'Input Assumptions'!D47</f>
        <v>Gas Tank</v>
      </c>
      <c r="B17" s="13">
        <f>+'[5]Water Heater Stock'!B17+'[6]Water Heater Stock'!B17</f>
        <v>0</v>
      </c>
      <c r="C17" s="13">
        <f>+'[5]Water Heater Stock'!C17+'[6]Water Heater Stock'!C17</f>
        <v>52449.803499999965</v>
      </c>
      <c r="D17" s="13">
        <f>+'[5]Water Heater Stock'!D17+'[6]Water Heater Stock'!D17</f>
        <v>101153.19246428568</v>
      </c>
      <c r="E17" s="13">
        <f>+'[5]Water Heater Stock'!E17+'[6]Water Heater Stock'!E17</f>
        <v>146377.76793112239</v>
      </c>
      <c r="F17" s="13">
        <f>+'[5]Water Heater Stock'!F17+'[6]Water Heater Stock'!F17</f>
        <v>188372.01657889935</v>
      </c>
      <c r="G17" s="13">
        <f>+'[5]Water Heater Stock'!G17+'[6]Water Heater Stock'!G17</f>
        <v>227366.67603754933</v>
      </c>
      <c r="H17" s="13">
        <f>+'[5]Water Heater Stock'!H17+'[6]Water Heater Stock'!H17</f>
        <v>263576.00267772435</v>
      </c>
      <c r="I17" s="13">
        <f>+'[5]Water Heater Stock'!I17+'[6]Water Heater Stock'!I17</f>
        <v>297198.94884360116</v>
      </c>
      <c r="J17" s="13">
        <f>+'[5]Water Heater Stock'!J17+'[6]Water Heater Stock'!J17</f>
        <v>328420.25599762972</v>
      </c>
      <c r="K17" s="13">
        <f>+'[5]Water Heater Stock'!K17+'[6]Water Heater Stock'!K17</f>
        <v>357411.46978351328</v>
      </c>
      <c r="L17" s="13">
        <f>+'[5]Water Heater Stock'!L17+'[6]Water Heater Stock'!L17</f>
        <v>384331.88258469087</v>
      </c>
      <c r="M17" s="13">
        <f>+'[5]Water Heater Stock'!M17+'[6]Water Heater Stock'!M17</f>
        <v>409329.40875721292</v>
      </c>
      <c r="N17" s="13">
        <f>+'[5]Water Heater Stock'!N17+'[6]Water Heater Stock'!N17</f>
        <v>432541.39734598342</v>
      </c>
      <c r="O17" s="13">
        <f>+'[5]Water Heater Stock'!O17+'[6]Water Heater Stock'!O17</f>
        <v>424423.09767841315</v>
      </c>
      <c r="P17" s="13">
        <f>+'[5]Water Heater Stock'!P17+'[6]Water Heater Stock'!P17</f>
        <v>416884.67655852652</v>
      </c>
      <c r="Q17" s="13">
        <f>+'[5]Water Heater Stock'!Q17+'[6]Water Heater Stock'!Q17</f>
        <v>409884.71409006033</v>
      </c>
      <c r="R17" s="13">
        <f>+'[5]Water Heater Stock'!R17+'[6]Water Heater Stock'!R17</f>
        <v>403384.74894077028</v>
      </c>
      <c r="S17" s="13">
        <f>+'[5]Water Heater Stock'!S17+'[6]Water Heater Stock'!S17</f>
        <v>397349.06701642956</v>
      </c>
      <c r="T17" s="13">
        <f>+'[5]Water Heater Stock'!T17+'[6]Water Heater Stock'!T17</f>
        <v>391744.50522954168</v>
      </c>
      <c r="U17" s="13">
        <f>+'[5]Water Heater Stock'!U17+'[6]Water Heater Stock'!U17</f>
        <v>386540.26928457443</v>
      </c>
      <c r="V17" s="13">
        <f>+'[5]Water Heater Stock'!V17+'[6]Water Heater Stock'!V17</f>
        <v>381707.76447853341</v>
      </c>
      <c r="W17" s="13">
        <f>+'[5]Water Heater Stock'!W17+'[6]Water Heater Stock'!W17</f>
        <v>377220.43858720956</v>
      </c>
    </row>
    <row r="18" spans="1:23" x14ac:dyDescent="0.25">
      <c r="A18" s="3" t="str">
        <f>'Input Assumptions'!D48</f>
        <v>Instant Gas</v>
      </c>
      <c r="B18" s="13">
        <f>+'[5]Water Heater Stock'!B18+'[6]Water Heater Stock'!B18</f>
        <v>0</v>
      </c>
      <c r="C18" s="13">
        <f>+'[5]Water Heater Stock'!C18+'[6]Water Heater Stock'!C18</f>
        <v>0</v>
      </c>
      <c r="D18" s="13">
        <f>+'[5]Water Heater Stock'!D18+'[6]Water Heater Stock'!D18</f>
        <v>0</v>
      </c>
      <c r="E18" s="13">
        <f>+'[5]Water Heater Stock'!E18+'[6]Water Heater Stock'!E18</f>
        <v>0</v>
      </c>
      <c r="F18" s="13">
        <f>+'[5]Water Heater Stock'!F18+'[6]Water Heater Stock'!F18</f>
        <v>0</v>
      </c>
      <c r="G18" s="13">
        <f>+'[5]Water Heater Stock'!G18+'[6]Water Heater Stock'!G18</f>
        <v>0</v>
      </c>
      <c r="H18" s="13">
        <f>+'[5]Water Heater Stock'!H18+'[6]Water Heater Stock'!H18</f>
        <v>0</v>
      </c>
      <c r="I18" s="13">
        <f>+'[5]Water Heater Stock'!I18+'[6]Water Heater Stock'!I18</f>
        <v>0</v>
      </c>
      <c r="J18" s="13">
        <f>+'[5]Water Heater Stock'!J18+'[6]Water Heater Stock'!J18</f>
        <v>0</v>
      </c>
      <c r="K18" s="13">
        <f>+'[5]Water Heater Stock'!K18+'[6]Water Heater Stock'!K18</f>
        <v>0</v>
      </c>
      <c r="L18" s="13">
        <f>+'[5]Water Heater Stock'!L18+'[6]Water Heater Stock'!L18</f>
        <v>0</v>
      </c>
      <c r="M18" s="13">
        <f>+'[5]Water Heater Stock'!M18+'[6]Water Heater Stock'!M18</f>
        <v>0</v>
      </c>
      <c r="N18" s="13">
        <f>+'[5]Water Heater Stock'!N18+'[6]Water Heater Stock'!N18</f>
        <v>0</v>
      </c>
      <c r="O18" s="13">
        <f>+'[5]Water Heater Stock'!O18+'[6]Water Heater Stock'!O18</f>
        <v>0</v>
      </c>
      <c r="P18" s="13">
        <f>+'[5]Water Heater Stock'!P18+'[6]Water Heater Stock'!P18</f>
        <v>0</v>
      </c>
      <c r="Q18" s="13">
        <f>+'[5]Water Heater Stock'!Q18+'[6]Water Heater Stock'!Q18</f>
        <v>0</v>
      </c>
      <c r="R18" s="13">
        <f>+'[5]Water Heater Stock'!R18+'[6]Water Heater Stock'!R18</f>
        <v>0</v>
      </c>
      <c r="S18" s="13">
        <f>+'[5]Water Heater Stock'!S18+'[6]Water Heater Stock'!S18</f>
        <v>0</v>
      </c>
      <c r="T18" s="13">
        <f>+'[5]Water Heater Stock'!T18+'[6]Water Heater Stock'!T18</f>
        <v>0</v>
      </c>
      <c r="U18" s="13">
        <f>+'[5]Water Heater Stock'!U18+'[6]Water Heater Stock'!U18</f>
        <v>0</v>
      </c>
      <c r="V18" s="13">
        <f>+'[5]Water Heater Stock'!V18+'[6]Water Heater Stock'!V18</f>
        <v>0</v>
      </c>
      <c r="W18" s="13">
        <f>+'[5]Water Heater Stock'!W18+'[6]Water Heater Stock'!W18</f>
        <v>0</v>
      </c>
    </row>
    <row r="19" spans="1:23" x14ac:dyDescent="0.25">
      <c r="A19" s="3" t="str">
        <f>'Input Assumptions'!D49</f>
        <v>Condensing Gas</v>
      </c>
      <c r="B19" s="13">
        <f>+'[5]Water Heater Stock'!B19+'[6]Water Heater Stock'!B19</f>
        <v>0</v>
      </c>
      <c r="C19" s="13">
        <f>+'[5]Water Heater Stock'!C19+'[6]Water Heater Stock'!C19</f>
        <v>0</v>
      </c>
      <c r="D19" s="13">
        <f>+'[5]Water Heater Stock'!D19+'[6]Water Heater Stock'!D19</f>
        <v>0</v>
      </c>
      <c r="E19" s="13">
        <f>+'[5]Water Heater Stock'!E19+'[6]Water Heater Stock'!E19</f>
        <v>0</v>
      </c>
      <c r="F19" s="13">
        <f>+'[5]Water Heater Stock'!F19+'[6]Water Heater Stock'!F19</f>
        <v>0</v>
      </c>
      <c r="G19" s="13">
        <f>+'[5]Water Heater Stock'!G19+'[6]Water Heater Stock'!G19</f>
        <v>0</v>
      </c>
      <c r="H19" s="13">
        <f>+'[5]Water Heater Stock'!H19+'[6]Water Heater Stock'!H19</f>
        <v>0</v>
      </c>
      <c r="I19" s="13">
        <f>+'[5]Water Heater Stock'!I19+'[6]Water Heater Stock'!I19</f>
        <v>0</v>
      </c>
      <c r="J19" s="13">
        <f>+'[5]Water Heater Stock'!J19+'[6]Water Heater Stock'!J19</f>
        <v>0</v>
      </c>
      <c r="K19" s="13">
        <f>+'[5]Water Heater Stock'!K19+'[6]Water Heater Stock'!K19</f>
        <v>0</v>
      </c>
      <c r="L19" s="13">
        <f>+'[5]Water Heater Stock'!L19+'[6]Water Heater Stock'!L19</f>
        <v>0</v>
      </c>
      <c r="M19" s="13">
        <f>+'[5]Water Heater Stock'!M19+'[6]Water Heater Stock'!M19</f>
        <v>0</v>
      </c>
      <c r="N19" s="13">
        <f>+'[5]Water Heater Stock'!N19+'[6]Water Heater Stock'!N19</f>
        <v>0</v>
      </c>
      <c r="O19" s="13">
        <f>+'[5]Water Heater Stock'!O19+'[6]Water Heater Stock'!O19</f>
        <v>0</v>
      </c>
      <c r="P19" s="13">
        <f>+'[5]Water Heater Stock'!P19+'[6]Water Heater Stock'!P19</f>
        <v>0</v>
      </c>
      <c r="Q19" s="13">
        <f>+'[5]Water Heater Stock'!Q19+'[6]Water Heater Stock'!Q19</f>
        <v>0</v>
      </c>
      <c r="R19" s="13">
        <f>+'[5]Water Heater Stock'!R19+'[6]Water Heater Stock'!R19</f>
        <v>0</v>
      </c>
      <c r="S19" s="13">
        <f>+'[5]Water Heater Stock'!S19+'[6]Water Heater Stock'!S19</f>
        <v>0</v>
      </c>
      <c r="T19" s="13">
        <f>+'[5]Water Heater Stock'!T19+'[6]Water Heater Stock'!T19</f>
        <v>0</v>
      </c>
      <c r="U19" s="13">
        <f>+'[5]Water Heater Stock'!U19+'[6]Water Heater Stock'!U19</f>
        <v>0</v>
      </c>
      <c r="V19" s="13">
        <f>+'[5]Water Heater Stock'!V19+'[6]Water Heater Stock'!V19</f>
        <v>0</v>
      </c>
      <c r="W19" s="13">
        <f>+'[5]Water Heater Stock'!W19+'[6]Water Heater Stock'!W19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19"/>
  <sheetViews>
    <sheetView zoomScaleNormal="100" workbookViewId="0">
      <selection activeCell="H22" sqref="H22"/>
    </sheetView>
  </sheetViews>
  <sheetFormatPr defaultColWidth="9.140625" defaultRowHeight="15.75" x14ac:dyDescent="0.25"/>
  <cols>
    <col min="1" max="1" width="20.7109375" style="3" customWidth="1"/>
    <col min="2" max="10" width="9.7109375" style="3" customWidth="1"/>
    <col min="11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x14ac:dyDescent="0.25">
      <c r="A3" s="4" t="s">
        <v>80</v>
      </c>
      <c r="D3" s="4"/>
    </row>
    <row r="4" spans="1:23" x14ac:dyDescent="0.25">
      <c r="A4" s="16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ht="16.5" thickBot="1" x14ac:dyDescent="0.3">
      <c r="A5" s="26" t="s">
        <v>31</v>
      </c>
      <c r="B5" s="27">
        <f t="shared" ref="B5:W5" si="0">SUM(B6:B10)</f>
        <v>0</v>
      </c>
      <c r="C5" s="27">
        <f t="shared" si="0"/>
        <v>58740.017785714255</v>
      </c>
      <c r="D5" s="27">
        <f t="shared" si="0"/>
        <v>58740.017785714263</v>
      </c>
      <c r="E5" s="27">
        <f t="shared" si="0"/>
        <v>58740.01778571427</v>
      </c>
      <c r="F5" s="27">
        <f t="shared" si="0"/>
        <v>58740.017785714263</v>
      </c>
      <c r="G5" s="27">
        <f t="shared" si="0"/>
        <v>58740.01778571427</v>
      </c>
      <c r="H5" s="27">
        <f t="shared" si="0"/>
        <v>58740.01778571427</v>
      </c>
      <c r="I5" s="27">
        <f t="shared" si="0"/>
        <v>58740.01778571427</v>
      </c>
      <c r="J5" s="27">
        <f t="shared" si="0"/>
        <v>58740.017785714277</v>
      </c>
      <c r="K5" s="27">
        <f t="shared" si="0"/>
        <v>58740.01778571427</v>
      </c>
      <c r="L5" s="27">
        <f t="shared" si="0"/>
        <v>58740.017785714263</v>
      </c>
      <c r="M5" s="27">
        <f t="shared" si="0"/>
        <v>58740.017785714263</v>
      </c>
      <c r="N5" s="27">
        <f t="shared" si="0"/>
        <v>58740.017785714277</v>
      </c>
      <c r="O5" s="27">
        <f t="shared" si="0"/>
        <v>58740.017785714277</v>
      </c>
      <c r="P5" s="27">
        <f t="shared" si="0"/>
        <v>58740.017785714263</v>
      </c>
      <c r="Q5" s="27">
        <f t="shared" si="0"/>
        <v>58740.01778571427</v>
      </c>
      <c r="R5" s="27">
        <f t="shared" si="0"/>
        <v>58740.017785714263</v>
      </c>
      <c r="S5" s="27">
        <f t="shared" si="0"/>
        <v>58740.017785714277</v>
      </c>
      <c r="T5" s="27">
        <f t="shared" si="0"/>
        <v>58740.01778571427</v>
      </c>
      <c r="U5" s="27">
        <f t="shared" si="0"/>
        <v>58740.017785714263</v>
      </c>
      <c r="V5" s="27">
        <f t="shared" si="0"/>
        <v>58740.017785714263</v>
      </c>
      <c r="W5" s="27">
        <f t="shared" si="0"/>
        <v>58740.017785714263</v>
      </c>
    </row>
    <row r="6" spans="1:23" ht="16.5" thickTop="1" x14ac:dyDescent="0.25">
      <c r="A6" s="3" t="str">
        <f>+'Water Heater Stock'!A6</f>
        <v>Electric Resistance</v>
      </c>
      <c r="B6" s="13">
        <f>+'[5]Water Heaters Retired'!B6+'[6]Water Heaters Retired'!B6</f>
        <v>0</v>
      </c>
      <c r="C6" s="13">
        <f>+'[5]Water Heaters Retired'!C6+'[6]Water Heaters Retired'!C6</f>
        <v>58740.017785714255</v>
      </c>
      <c r="D6" s="13">
        <f>+'[5]Water Heaters Retired'!D6+'[6]Water Heaters Retired'!D6</f>
        <v>57469.956954754882</v>
      </c>
      <c r="E6" s="13">
        <f>+'[5]Water Heaters Retired'!E6+'[6]Water Heaters Retired'!E6</f>
        <v>56288.910627191181</v>
      </c>
      <c r="F6" s="13">
        <f>+'[5]Water Heaters Retired'!F6+'[6]Water Heaters Retired'!F6</f>
        <v>55189.990042024641</v>
      </c>
      <c r="G6" s="13">
        <f>+'[5]Water Heaters Retired'!G6+'[6]Water Heaters Retired'!G6</f>
        <v>54166.451530721351</v>
      </c>
      <c r="H6" s="13">
        <f>+'[5]Water Heaters Retired'!H6+'[6]Water Heaters Retired'!H6</f>
        <v>53211.542170629938</v>
      </c>
      <c r="I6" s="13">
        <f>+'[5]Water Heaters Retired'!I6+'[6]Water Heaters Retired'!I6</f>
        <v>52318.332275024281</v>
      </c>
      <c r="J6" s="13">
        <f>+'[5]Water Heaters Retired'!J6+'[6]Water Heaters Retired'!J6</f>
        <v>51479.547622718688</v>
      </c>
      <c r="K6" s="13">
        <f>+'[5]Water Heaters Retired'!K6+'[6]Water Heaters Retired'!K6</f>
        <v>50687.420915429466</v>
      </c>
      <c r="L6" s="13">
        <f>+'[5]Water Heaters Retired'!L6+'[6]Water Heaters Retired'!L6</f>
        <v>49933.587530857381</v>
      </c>
      <c r="M6" s="13">
        <f>+'[5]Water Heaters Retired'!M6+'[6]Water Heaters Retired'!M6</f>
        <v>49209.05343212279</v>
      </c>
      <c r="N6" s="13">
        <f>+'[5]Water Heaters Retired'!N6+'[6]Water Heaters Retired'!N6</f>
        <v>48504.261093603069</v>
      </c>
      <c r="O6" s="13">
        <f>+'[5]Water Heaters Retired'!O6+'[6]Water Heaters Retired'!O6</f>
        <v>47809.270847856606</v>
      </c>
      <c r="P6" s="13">
        <f>+'[5]Water Heaters Retired'!P6+'[6]Water Heaters Retired'!P6</f>
        <v>47114.059714747644</v>
      </c>
      <c r="Q6" s="13">
        <f>+'[5]Water Heaters Retired'!Q6+'[6]Water Heaters Retired'!Q6</f>
        <v>46408.919242698721</v>
      </c>
      <c r="R6" s="13">
        <f>+'[5]Water Heaters Retired'!R6+'[6]Water Heaters Retired'!R6</f>
        <v>45684.912364391894</v>
      </c>
      <c r="S6" s="13">
        <f>+'[5]Water Heaters Retired'!S6+'[6]Water Heaters Retired'!S6</f>
        <v>44934.332657697749</v>
      </c>
      <c r="T6" s="13">
        <f>+'[5]Water Heaters Retired'!T6+'[6]Water Heaters Retired'!T6</f>
        <v>44151.103356236737</v>
      </c>
      <c r="U6" s="13">
        <f>+'[5]Water Heaters Retired'!U6+'[6]Water Heaters Retired'!U6</f>
        <v>43331.060901413686</v>
      </c>
      <c r="V6" s="13">
        <f>+'[5]Water Heaters Retired'!V6+'[6]Water Heaters Retired'!V6</f>
        <v>42472.087376315649</v>
      </c>
      <c r="W6" s="13">
        <f>+'[5]Water Heaters Retired'!W6+'[6]Water Heaters Retired'!W6</f>
        <v>41574.08241008714</v>
      </c>
    </row>
    <row r="7" spans="1:23" x14ac:dyDescent="0.25">
      <c r="A7" s="3" t="str">
        <f>+'Water Heater Stock'!A7</f>
        <v>HPWH</v>
      </c>
      <c r="B7" s="13">
        <f>+'[5]Water Heaters Retired'!B7+'[6]Water Heaters Retired'!B7</f>
        <v>0</v>
      </c>
      <c r="C7" s="13">
        <f>+'[5]Water Heaters Retired'!C7+'[6]Water Heaters Retired'!C7</f>
        <v>0</v>
      </c>
      <c r="D7" s="13">
        <f>+'[5]Water Heaters Retired'!D7+'[6]Water Heaters Retired'!D7</f>
        <v>242.79930432604064</v>
      </c>
      <c r="E7" s="13">
        <f>+'[5]Water Heaters Retired'!E7+'[6]Water Heaters Retired'!E7</f>
        <v>468.47566447726791</v>
      </c>
      <c r="F7" s="13">
        <f>+'[5]Water Heaters Retired'!F7+'[6]Water Heaters Retired'!F7</f>
        <v>678.57477881679904</v>
      </c>
      <c r="G7" s="13">
        <f>+'[5]Water Heaters Retired'!G7+'[6]Water Heaters Retired'!G7</f>
        <v>874.72779326657189</v>
      </c>
      <c r="H7" s="13">
        <f>+'[5]Water Heaters Retired'!H7+'[6]Water Heaters Retired'!H7</f>
        <v>1058.7256754089638</v>
      </c>
      <c r="I7" s="13">
        <f>+'[5]Water Heaters Retired'!I7+'[6]Water Heaters Retired'!I7</f>
        <v>1232.6013162452721</v>
      </c>
      <c r="J7" s="13">
        <f>+'[5]Water Heaters Retired'!J7+'[6]Water Heaters Retired'!J7</f>
        <v>1398.7118985477377</v>
      </c>
      <c r="K7" s="13">
        <f>+'[5]Water Heaters Retired'!K7+'[6]Water Heaters Retired'!K7</f>
        <v>1559.8104411019833</v>
      </c>
      <c r="L7" s="13">
        <f>+'[5]Water Heaters Retired'!L7+'[6]Water Heaters Retired'!L7</f>
        <v>1719.0924173946132</v>
      </c>
      <c r="M7" s="13">
        <f>+'[5]Water Heaters Retired'!M7+'[6]Water Heaters Retired'!M7</f>
        <v>1880.2019502760329</v>
      </c>
      <c r="N7" s="13">
        <f>+'[5]Water Heaters Retired'!N7+'[6]Water Heaters Retired'!N7</f>
        <v>2047.1834039432774</v>
      </c>
      <c r="O7" s="13">
        <f>+'[5]Water Heaters Retired'!O7+'[6]Water Heaters Retired'!O7</f>
        <v>2224.3691210978659</v>
      </c>
      <c r="P7" s="13">
        <f>+'[5]Water Heaters Retired'!P7+'[6]Water Heaters Retired'!P7</f>
        <v>2416.2027721633167</v>
      </c>
      <c r="Q7" s="13">
        <f>+'[5]Water Heaters Retired'!Q7+'[6]Water Heaters Retired'!Q7</f>
        <v>2627.0092840825678</v>
      </c>
      <c r="R7" s="13">
        <f>+'[5]Water Heaters Retired'!R7+'[6]Water Heaters Retired'!R7</f>
        <v>2860.7342149646097</v>
      </c>
      <c r="S7" s="13">
        <f>+'[5]Water Heaters Retired'!S7+'[6]Water Heaters Retired'!S7</f>
        <v>3120.6844363711853</v>
      </c>
      <c r="T7" s="13">
        <f>+'[5]Water Heaters Retired'!T7+'[6]Water Heaters Retired'!T7</f>
        <v>3409.3049788523158</v>
      </c>
      <c r="U7" s="13">
        <f>+'[5]Water Heaters Retired'!U7+'[6]Water Heaters Retired'!U7</f>
        <v>3728.0223526369814</v>
      </c>
      <c r="V7" s="13">
        <f>+'[5]Water Heaters Retired'!V7+'[6]Water Heaters Retired'!V7</f>
        <v>4077.1734590484871</v>
      </c>
      <c r="W7" s="13">
        <f>+'[5]Water Heaters Retired'!W7+'[6]Water Heaters Retired'!W7</f>
        <v>4456.0244477305951</v>
      </c>
    </row>
    <row r="8" spans="1:23" x14ac:dyDescent="0.25">
      <c r="A8" s="3" t="str">
        <f>+'Water Heater Stock'!A8</f>
        <v>Gas Tank</v>
      </c>
      <c r="B8" s="13">
        <f>+'[5]Water Heaters Retired'!B8+'[6]Water Heaters Retired'!B8</f>
        <v>0</v>
      </c>
      <c r="C8" s="13">
        <f>+'[5]Water Heaters Retired'!C8+'[6]Water Heaters Retired'!C8</f>
        <v>0</v>
      </c>
      <c r="D8" s="13">
        <f>+'[5]Water Heaters Retired'!D8+'[6]Water Heaters Retired'!D8</f>
        <v>819.88587692609372</v>
      </c>
      <c r="E8" s="13">
        <f>+'[5]Water Heaters Retired'!E8+'[6]Water Heaters Retired'!E8</f>
        <v>1582.0100517587914</v>
      </c>
      <c r="F8" s="13">
        <f>+'[5]Water Heaters Retired'!F8+'[6]Water Heaters Retired'!F8</f>
        <v>2290.3014174513551</v>
      </c>
      <c r="G8" s="13">
        <f>+'[5]Water Heaters Retired'!G8+'[6]Water Heaters Retired'!G8</f>
        <v>2948.3079849329001</v>
      </c>
      <c r="H8" s="13">
        <f>+'[5]Water Heaters Retired'!H8+'[6]Water Heaters Retired'!H8</f>
        <v>3559.1821940342743</v>
      </c>
      <c r="I8" s="13">
        <f>+'[5]Water Heaters Retired'!I8+'[6]Water Heaters Retired'!I8</f>
        <v>4125.6600795361655</v>
      </c>
      <c r="J8" s="13">
        <f>+'[5]Water Heaters Retired'!J8+'[6]Water Heaters Retired'!J8</f>
        <v>4650.0381757964824</v>
      </c>
      <c r="K8" s="13">
        <f>+'[5]Water Heaters Retired'!K8+'[6]Water Heaters Retired'!K8</f>
        <v>5134.1539907553624</v>
      </c>
      <c r="L8" s="13">
        <f>+'[5]Water Heaters Retired'!L8+'[6]Water Heaters Retired'!L8</f>
        <v>5579.3775528797087</v>
      </c>
      <c r="M8" s="13">
        <f>+'[5]Water Heaters Retired'!M8+'[6]Water Heaters Retired'!M8</f>
        <v>5986.6224011223967</v>
      </c>
      <c r="N8" s="13">
        <f>+'[5]Water Heaters Retired'!N8+'[6]Water Heaters Retired'!N8</f>
        <v>6356.3838416750159</v>
      </c>
      <c r="O8" s="13">
        <f>+'[5]Water Heaters Retired'!O8+'[6]Water Heaters Retired'!O8</f>
        <v>6688.809825321372</v>
      </c>
      <c r="P8" s="13">
        <f>+'[5]Water Heaters Retired'!P8+'[6]Water Heaters Retired'!P8</f>
        <v>6983.8052590791585</v>
      </c>
      <c r="Q8" s="13">
        <f>+'[5]Water Heaters Retired'!Q8+'[6]Water Heaters Retired'!Q8</f>
        <v>7241.1644521959915</v>
      </c>
      <c r="R8" s="13">
        <f>+'[5]Water Heaters Retired'!R8+'[6]Water Heaters Retired'!R8</f>
        <v>7460.7199628662092</v>
      </c>
      <c r="S8" s="13">
        <f>+'[5]Water Heaters Retired'!S8+'[6]Water Heaters Retired'!S8</f>
        <v>7642.4911385704509</v>
      </c>
      <c r="T8" s="13">
        <f>+'[5]Water Heaters Retired'!T8+'[6]Water Heaters Retired'!T8</f>
        <v>7786.813834093743</v>
      </c>
      <c r="U8" s="13">
        <f>+'[5]Water Heaters Retired'!U8+'[6]Water Heaters Retired'!U8</f>
        <v>7894.4350272682941</v>
      </c>
      <c r="V8" s="13">
        <f>+'[5]Water Heaters Retired'!V8+'[6]Water Heaters Retired'!V8</f>
        <v>7966.5619041322925</v>
      </c>
      <c r="W8" s="13">
        <f>+'[5]Water Heaters Retired'!W8+'[6]Water Heaters Retired'!W8</f>
        <v>8004.8628149490296</v>
      </c>
    </row>
    <row r="9" spans="1:23" x14ac:dyDescent="0.25">
      <c r="A9" s="3" t="str">
        <f>+'Water Heater Stock'!A9</f>
        <v>Instant Gas</v>
      </c>
      <c r="B9" s="13">
        <f>+'[5]Water Heaters Retired'!B9+'[6]Water Heaters Retired'!B9</f>
        <v>0</v>
      </c>
      <c r="C9" s="13">
        <f>+'[5]Water Heaters Retired'!C9+'[6]Water Heaters Retired'!C9</f>
        <v>0</v>
      </c>
      <c r="D9" s="13">
        <f>+'[5]Water Heaters Retired'!D9+'[6]Water Heaters Retired'!D9</f>
        <v>62.83292488411788</v>
      </c>
      <c r="E9" s="13">
        <f>+'[5]Water Heaters Retired'!E9+'[6]Water Heaters Retired'!E9</f>
        <v>121.54294691787904</v>
      </c>
      <c r="F9" s="13">
        <f>+'[5]Water Heaters Retired'!F9+'[6]Water Heaters Retired'!F9</f>
        <v>176.5089404857321</v>
      </c>
      <c r="G9" s="13">
        <f>+'[5]Water Heaters Retired'!G9+'[6]Water Heaters Retired'!G9</f>
        <v>228.13448475716183</v>
      </c>
      <c r="H9" s="13">
        <f>+'[5]Water Heaters Retired'!H9+'[6]Water Heaters Retired'!H9</f>
        <v>276.86803573617783</v>
      </c>
      <c r="I9" s="13">
        <f>+'[5]Water Heaters Retired'!I9+'[6]Water Heaters Retired'!I9</f>
        <v>323.22561566735556</v>
      </c>
      <c r="J9" s="13">
        <f>+'[5]Water Heaters Retired'!J9+'[6]Water Heaters Retired'!J9</f>
        <v>367.81413964791102</v>
      </c>
      <c r="K9" s="13">
        <f>+'[5]Water Heaters Retired'!K9+'[6]Water Heaters Retired'!K9</f>
        <v>411.35246736015398</v>
      </c>
      <c r="L9" s="13">
        <f>+'[5]Water Heaters Retired'!L9+'[6]Water Heaters Retired'!L9</f>
        <v>454.6863565853418</v>
      </c>
      <c r="M9" s="13">
        <f>+'[5]Water Heaters Retired'!M9+'[6]Water Heaters Retired'!M9</f>
        <v>498.79297831022859</v>
      </c>
      <c r="N9" s="13">
        <f>+'[5]Water Heaters Retired'!N9+'[6]Water Heaters Retired'!N9</f>
        <v>544.77084901069361</v>
      </c>
      <c r="O9" s="13">
        <f>+'[5]Water Heaters Retired'!O9+'[6]Water Heaters Retired'!O9</f>
        <v>593.81222131452728</v>
      </c>
      <c r="P9" s="13">
        <f>+'[5]Water Heaters Retired'!P9+'[6]Water Heaters Retired'!P9</f>
        <v>647.15724808121649</v>
      </c>
      <c r="Q9" s="13">
        <f>+'[5]Water Heaters Retired'!Q9+'[6]Water Heaters Retired'!Q9</f>
        <v>706.03236925748581</v>
      </c>
      <c r="R9" s="13">
        <f>+'[5]Water Heaters Retired'!R9+'[6]Water Heaters Retired'!R9</f>
        <v>771.57874387655625</v>
      </c>
      <c r="S9" s="13">
        <f>+'[5]Water Heaters Retired'!S9+'[6]Water Heaters Retired'!S9</f>
        <v>844.77925059214135</v>
      </c>
      <c r="T9" s="13">
        <f>+'[5]Water Heaters Retired'!T9+'[6]Water Heaters Retired'!T9</f>
        <v>926.39370960956421</v>
      </c>
      <c r="U9" s="13">
        <f>+'[5]Water Heaters Retired'!U9+'[6]Water Heaters Retired'!U9</f>
        <v>1016.9110343570273</v>
      </c>
      <c r="V9" s="13">
        <f>+'[5]Water Heaters Retired'!V9+'[6]Water Heaters Retired'!V9</f>
        <v>1116.5241630249316</v>
      </c>
      <c r="W9" s="13">
        <f>+'[5]Water Heaters Retired'!W9+'[6]Water Heaters Retired'!W9</f>
        <v>1225.1296440677713</v>
      </c>
    </row>
    <row r="10" spans="1:23" x14ac:dyDescent="0.25">
      <c r="A10" s="3" t="str">
        <f>+'Water Heater Stock'!A10</f>
        <v>Condensing Gas</v>
      </c>
      <c r="B10" s="13">
        <f>+'[5]Water Heaters Retired'!B10+'[6]Water Heaters Retired'!B10</f>
        <v>0</v>
      </c>
      <c r="C10" s="13">
        <f>+'[5]Water Heaters Retired'!C10+'[6]Water Heaters Retired'!C10</f>
        <v>0</v>
      </c>
      <c r="D10" s="13">
        <f>+'[5]Water Heaters Retired'!D10+'[6]Water Heaters Retired'!D10</f>
        <v>144.54272482312726</v>
      </c>
      <c r="E10" s="13">
        <f>+'[5]Water Heaters Retired'!E10+'[6]Water Heaters Retired'!E10</f>
        <v>279.0784953691504</v>
      </c>
      <c r="F10" s="13">
        <f>+'[5]Water Heaters Retired'!F10+'[6]Water Heaters Retired'!F10</f>
        <v>404.64260693573419</v>
      </c>
      <c r="G10" s="13">
        <f>+'[5]Water Heaters Retired'!G10+'[6]Water Heaters Retired'!G10</f>
        <v>522.39599203628461</v>
      </c>
      <c r="H10" s="13">
        <f>+'[5]Water Heaters Retired'!H10+'[6]Water Heaters Retired'!H10</f>
        <v>633.69970990490947</v>
      </c>
      <c r="I10" s="13">
        <f>+'[5]Water Heaters Retired'!I10+'[6]Water Heaters Retired'!I10</f>
        <v>740.19849924119353</v>
      </c>
      <c r="J10" s="13">
        <f>+'[5]Water Heaters Retired'!J10+'[6]Water Heaters Retired'!J10</f>
        <v>843.90594900345661</v>
      </c>
      <c r="K10" s="13">
        <f>+'[5]Water Heaters Retired'!K10+'[6]Water Heaters Retired'!K10</f>
        <v>947.27997106730299</v>
      </c>
      <c r="L10" s="13">
        <f>+'[5]Water Heaters Retired'!L10+'[6]Water Heaters Retired'!L10</f>
        <v>1053.273927997225</v>
      </c>
      <c r="M10" s="13">
        <f>+'[5]Water Heaters Retired'!M10+'[6]Water Heaters Retired'!M10</f>
        <v>1165.347023882819</v>
      </c>
      <c r="N10" s="13">
        <f>+'[5]Water Heaters Retired'!N10+'[6]Water Heaters Retired'!N10</f>
        <v>1287.4185974822169</v>
      </c>
      <c r="O10" s="13">
        <f>+'[5]Water Heaters Retired'!O10+'[6]Water Heaters Retired'!O10</f>
        <v>1423.7557701239036</v>
      </c>
      <c r="P10" s="13">
        <f>+'[5]Water Heaters Retired'!P10+'[6]Water Heaters Retired'!P10</f>
        <v>1578.7927916429353</v>
      </c>
      <c r="Q10" s="13">
        <f>+'[5]Water Heaters Retired'!Q10+'[6]Water Heaters Retired'!Q10</f>
        <v>1756.8924374795017</v>
      </c>
      <c r="R10" s="13">
        <f>+'[5]Water Heaters Retired'!R10+'[6]Water Heaters Retired'!R10</f>
        <v>1962.0724996150043</v>
      </c>
      <c r="S10" s="13">
        <f>+'[5]Water Heaters Retired'!S10+'[6]Water Heaters Retired'!S10</f>
        <v>2197.7303024827461</v>
      </c>
      <c r="T10" s="13">
        <f>+'[5]Water Heaters Retired'!T10+'[6]Water Heaters Retired'!T10</f>
        <v>2466.4019069219103</v>
      </c>
      <c r="U10" s="13">
        <f>+'[5]Water Heaters Retired'!U10+'[6]Water Heaters Retired'!U10</f>
        <v>2769.5884700382758</v>
      </c>
      <c r="V10" s="13">
        <f>+'[5]Water Heaters Retired'!V10+'[6]Water Heaters Retired'!V10</f>
        <v>3107.6708831929036</v>
      </c>
      <c r="W10" s="13">
        <f>+'[5]Water Heaters Retired'!W10+'[6]Water Heaters Retired'!W10</f>
        <v>3479.9184688797222</v>
      </c>
    </row>
    <row r="12" spans="1:23" x14ac:dyDescent="0.25">
      <c r="A12" s="4" t="s">
        <v>81</v>
      </c>
      <c r="D12" s="4"/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1">SUM(B15:B19)</f>
        <v>0</v>
      </c>
      <c r="C14" s="27">
        <f t="shared" si="1"/>
        <v>58740.017785714255</v>
      </c>
      <c r="D14" s="27">
        <f t="shared" si="1"/>
        <v>58740.017785714263</v>
      </c>
      <c r="E14" s="27">
        <f t="shared" si="1"/>
        <v>58740.017785714255</v>
      </c>
      <c r="F14" s="27">
        <f t="shared" si="1"/>
        <v>58740.017785714255</v>
      </c>
      <c r="G14" s="27">
        <f t="shared" si="1"/>
        <v>58740.017785714263</v>
      </c>
      <c r="H14" s="27">
        <f t="shared" si="1"/>
        <v>58740.017785714255</v>
      </c>
      <c r="I14" s="27">
        <f t="shared" si="1"/>
        <v>58740.017785714263</v>
      </c>
      <c r="J14" s="27">
        <f t="shared" si="1"/>
        <v>58740.017785714263</v>
      </c>
      <c r="K14" s="27">
        <f t="shared" si="1"/>
        <v>58740.01778571427</v>
      </c>
      <c r="L14" s="27">
        <f t="shared" si="1"/>
        <v>58740.01778571427</v>
      </c>
      <c r="M14" s="27">
        <f t="shared" si="1"/>
        <v>58740.01778571427</v>
      </c>
      <c r="N14" s="27">
        <f t="shared" si="1"/>
        <v>58740.01778571427</v>
      </c>
      <c r="O14" s="27">
        <f t="shared" si="1"/>
        <v>58740.01778571427</v>
      </c>
      <c r="P14" s="27">
        <f t="shared" si="1"/>
        <v>58740.017785714255</v>
      </c>
      <c r="Q14" s="27">
        <f t="shared" si="1"/>
        <v>58740.017785714263</v>
      </c>
      <c r="R14" s="27">
        <f t="shared" si="1"/>
        <v>58740.01778571427</v>
      </c>
      <c r="S14" s="27">
        <f t="shared" si="1"/>
        <v>58740.017785714263</v>
      </c>
      <c r="T14" s="27">
        <f t="shared" si="1"/>
        <v>58740.017785714255</v>
      </c>
      <c r="U14" s="27">
        <f t="shared" si="1"/>
        <v>58740.017785714255</v>
      </c>
      <c r="V14" s="27">
        <f t="shared" si="1"/>
        <v>58740.017785714263</v>
      </c>
      <c r="W14" s="27">
        <f t="shared" si="1"/>
        <v>58740.017785714263</v>
      </c>
    </row>
    <row r="15" spans="1:23" ht="16.5" thickTop="1" x14ac:dyDescent="0.25">
      <c r="A15" s="3" t="str">
        <f>+'Water Heater Stock'!A15</f>
        <v>Electric Resistance</v>
      </c>
      <c r="B15" s="13">
        <f>+'[5]Water Heaters Retired'!B15+'[6]Water Heaters Retired'!B15</f>
        <v>0</v>
      </c>
      <c r="C15" s="13">
        <f>+'[5]Water Heaters Retired'!C15+'[6]Water Heaters Retired'!C15</f>
        <v>58740.017785714255</v>
      </c>
      <c r="D15" s="13">
        <f>+'[5]Water Heaters Retired'!D15+'[6]Water Heaters Retired'!D15</f>
        <v>54544.302229591813</v>
      </c>
      <c r="E15" s="13">
        <f>+'[5]Water Heaters Retired'!E15+'[6]Water Heaters Retired'!E15</f>
        <v>50648.280641763828</v>
      </c>
      <c r="F15" s="13">
        <f>+'[5]Water Heaters Retired'!F15+'[6]Water Heaters Retired'!F15</f>
        <v>47030.546310209269</v>
      </c>
      <c r="G15" s="13">
        <f>+'[5]Water Heaters Retired'!G15+'[6]Water Heaters Retired'!G15</f>
        <v>43671.221573765753</v>
      </c>
      <c r="H15" s="13">
        <f>+'[5]Water Heaters Retired'!H15+'[6]Water Heaters Retired'!H15</f>
        <v>40551.848604211053</v>
      </c>
      <c r="I15" s="13">
        <f>+'[5]Water Heaters Retired'!I15+'[6]Water Heaters Retired'!I15</f>
        <v>37655.28798962455</v>
      </c>
      <c r="J15" s="13">
        <f>+'[5]Water Heaters Retired'!J15+'[6]Water Heaters Retired'!J15</f>
        <v>34965.624561794226</v>
      </c>
      <c r="K15" s="13">
        <f>+'[5]Water Heaters Retired'!K15+'[6]Water Heaters Retired'!K15</f>
        <v>32468.079950237494</v>
      </c>
      <c r="L15" s="13">
        <f>+'[5]Water Heaters Retired'!L15+'[6]Water Heaters Retired'!L15</f>
        <v>30148.931382363389</v>
      </c>
      <c r="M15" s="13">
        <f>+'[5]Water Heaters Retired'!M15+'[6]Water Heaters Retired'!M15</f>
        <v>27995.436283623148</v>
      </c>
      <c r="N15" s="13">
        <f>+'[5]Water Heaters Retired'!N15+'[6]Water Heaters Retired'!N15</f>
        <v>25995.762263364348</v>
      </c>
      <c r="O15" s="13">
        <f>+'[5]Water Heaters Retired'!O15+'[6]Water Heaters Retired'!O15</f>
        <v>24138.922101695469</v>
      </c>
      <c r="P15" s="13">
        <f>+'[5]Water Heaters Retired'!P15+'[6]Water Heaters Retired'!P15</f>
        <v>22414.713380145789</v>
      </c>
      <c r="Q15" s="13">
        <f>+'[5]Water Heaters Retired'!Q15+'[6]Water Heaters Retired'!Q15</f>
        <v>20813.662424421091</v>
      </c>
      <c r="R15" s="13">
        <f>+'[5]Water Heaters Retired'!R15+'[6]Water Heaters Retired'!R15</f>
        <v>19326.972251248157</v>
      </c>
      <c r="S15" s="13">
        <f>+'[5]Water Heaters Retired'!S15+'[6]Water Heaters Retired'!S15</f>
        <v>17946.474233301858</v>
      </c>
      <c r="T15" s="13">
        <f>+'[5]Water Heaters Retired'!T15+'[6]Water Heaters Retired'!T15</f>
        <v>16664.583216637438</v>
      </c>
      <c r="U15" s="13">
        <f>+'[5]Water Heaters Retired'!U15+'[6]Water Heaters Retired'!U15</f>
        <v>15474.255844020479</v>
      </c>
      <c r="V15" s="13">
        <f>+'[5]Water Heaters Retired'!V15+'[6]Water Heaters Retired'!V15</f>
        <v>14368.951855161873</v>
      </c>
      <c r="W15" s="13">
        <f>+'[5]Water Heaters Retired'!W15+'[6]Water Heaters Retired'!W15</f>
        <v>13342.59815122174</v>
      </c>
    </row>
    <row r="16" spans="1:23" x14ac:dyDescent="0.25">
      <c r="A16" s="3" t="str">
        <f>+'Water Heater Stock'!A16</f>
        <v>HPWH</v>
      </c>
      <c r="B16" s="13">
        <f>+'[5]Water Heaters Retired'!B16+'[6]Water Heaters Retired'!B16</f>
        <v>0</v>
      </c>
      <c r="C16" s="13">
        <f>+'[5]Water Heaters Retired'!C16+'[6]Water Heaters Retired'!C16</f>
        <v>0</v>
      </c>
      <c r="D16" s="13">
        <f>+'[5]Water Heaters Retired'!D16+'[6]Water Heaters Retired'!D16</f>
        <v>449.30102040816325</v>
      </c>
      <c r="E16" s="13">
        <f>+'[5]Water Heaters Retired'!E16+'[6]Water Heaters Retired'!E16</f>
        <v>866.50911078717206</v>
      </c>
      <c r="F16" s="13">
        <f>+'[5]Water Heaters Retired'!F16+'[6]Water Heaters Retired'!F16</f>
        <v>1253.9166232819659</v>
      </c>
      <c r="G16" s="13">
        <f>+'[5]Water Heaters Retired'!G16+'[6]Water Heaters Retired'!G16</f>
        <v>1613.6521705985601</v>
      </c>
      <c r="H16" s="13">
        <f>+'[5]Water Heaters Retired'!H16+'[6]Water Heaters Retired'!H16</f>
        <v>1947.6923216782548</v>
      </c>
      <c r="I16" s="13">
        <f>+'[5]Water Heaters Retired'!I16+'[6]Water Heaters Retired'!I16</f>
        <v>2257.8724619665427</v>
      </c>
      <c r="J16" s="13">
        <f>+'[5]Water Heaters Retired'!J16+'[6]Water Heaters Retired'!J16</f>
        <v>2545.896877948524</v>
      </c>
      <c r="K16" s="13">
        <f>+'[5]Water Heaters Retired'!K16+'[6]Water Heaters Retired'!K16</f>
        <v>2813.3481213603641</v>
      </c>
      <c r="L16" s="13">
        <f>+'[5]Water Heaters Retired'!L16+'[6]Water Heaters Retired'!L16</f>
        <v>3061.6957045285017</v>
      </c>
      <c r="M16" s="13">
        <f>+'[5]Water Heaters Retired'!M16+'[6]Water Heaters Retired'!M16</f>
        <v>3292.3041746132003</v>
      </c>
      <c r="N16" s="13">
        <f>+'[5]Water Heaters Retired'!N16+'[6]Water Heaters Retired'!N16</f>
        <v>3506.4406111204203</v>
      </c>
      <c r="O16" s="13">
        <f>+'[5]Water Heaters Retired'!O16+'[6]Water Heaters Retired'!O16</f>
        <v>3705.2815878771244</v>
      </c>
      <c r="P16" s="13">
        <f>+'[5]Water Heaters Retired'!P16+'[6]Water Heaters Retired'!P16</f>
        <v>6009.3688571103894</v>
      </c>
      <c r="Q16" s="13">
        <f>+'[5]Water Heaters Retired'!Q16+'[6]Water Heaters Retired'!Q16</f>
        <v>8148.8784642555638</v>
      </c>
      <c r="R16" s="13">
        <f>+'[5]Water Heaters Retired'!R16+'[6]Water Heaters Retired'!R16</f>
        <v>10135.565956604656</v>
      </c>
      <c r="S16" s="13">
        <f>+'[5]Water Heaters Retired'!S16+'[6]Water Heaters Retired'!S16</f>
        <v>11980.34719950024</v>
      </c>
      <c r="T16" s="13">
        <f>+'[5]Water Heaters Retired'!T16+'[6]Water Heaters Retired'!T16</f>
        <v>13693.358353617568</v>
      </c>
      <c r="U16" s="13">
        <f>+'[5]Water Heaters Retired'!U16+'[6]Water Heaters Retired'!U16</f>
        <v>15284.011568155087</v>
      </c>
      <c r="V16" s="13">
        <f>+'[5]Water Heaters Retired'!V16+'[6]Water Heaters Retired'!V16</f>
        <v>16761.046695939927</v>
      </c>
      <c r="W16" s="13">
        <f>+'[5]Water Heaters Retired'!W16+'[6]Water Heaters Retired'!W16</f>
        <v>18132.579314597278</v>
      </c>
    </row>
    <row r="17" spans="1:23" x14ac:dyDescent="0.25">
      <c r="A17" s="3" t="str">
        <f>+'Water Heater Stock'!A17</f>
        <v>Gas Tank</v>
      </c>
      <c r="B17" s="13">
        <f>+'[5]Water Heaters Retired'!B17+'[6]Water Heaters Retired'!B17</f>
        <v>0</v>
      </c>
      <c r="C17" s="13">
        <f>+'[5]Water Heaters Retired'!C17+'[6]Water Heaters Retired'!C17</f>
        <v>0</v>
      </c>
      <c r="D17" s="13">
        <f>+'[5]Water Heaters Retired'!D17+'[6]Water Heaters Retired'!D17</f>
        <v>3746.4145357142838</v>
      </c>
      <c r="E17" s="13">
        <f>+'[5]Water Heaters Retired'!E17+'[6]Water Heaters Retired'!E17</f>
        <v>7225.228033163261</v>
      </c>
      <c r="F17" s="13">
        <f>+'[5]Water Heaters Retired'!F17+'[6]Water Heaters Retired'!F17</f>
        <v>10455.554852223027</v>
      </c>
      <c r="G17" s="13">
        <f>+'[5]Water Heaters Retired'!G17+'[6]Water Heaters Retired'!G17</f>
        <v>13455.144041349951</v>
      </c>
      <c r="H17" s="13">
        <f>+'[5]Water Heaters Retired'!H17+'[6]Water Heaters Retired'!H17</f>
        <v>16240.476859824954</v>
      </c>
      <c r="I17" s="13">
        <f>+'[5]Water Heaters Retired'!I17+'[6]Water Heaters Retired'!I17</f>
        <v>18826.857334123168</v>
      </c>
      <c r="J17" s="13">
        <f>+'[5]Water Heaters Retired'!J17+'[6]Water Heaters Retired'!J17</f>
        <v>21228.496345971515</v>
      </c>
      <c r="K17" s="13">
        <f>+'[5]Water Heaters Retired'!K17+'[6]Water Heaters Retired'!K17</f>
        <v>23458.589714116406</v>
      </c>
      <c r="L17" s="13">
        <f>+'[5]Water Heaters Retired'!L17+'[6]Water Heaters Retired'!L17</f>
        <v>25529.390698822375</v>
      </c>
      <c r="M17" s="13">
        <f>+'[5]Water Heaters Retired'!M17+'[6]Water Heaters Retired'!M17</f>
        <v>27452.277327477921</v>
      </c>
      <c r="N17" s="13">
        <f>+'[5]Water Heaters Retired'!N17+'[6]Water Heaters Retired'!N17</f>
        <v>29237.8149112295</v>
      </c>
      <c r="O17" s="13">
        <f>+'[5]Water Heaters Retired'!O17+'[6]Water Heaters Retired'!O17</f>
        <v>30895.814096141676</v>
      </c>
      <c r="P17" s="13">
        <f>+'[5]Water Heaters Retired'!P17+'[6]Water Heaters Retired'!P17</f>
        <v>30315.935548458081</v>
      </c>
      <c r="Q17" s="13">
        <f>+'[5]Water Heaters Retired'!Q17+'[6]Water Heaters Retired'!Q17</f>
        <v>29777.47689703761</v>
      </c>
      <c r="R17" s="13">
        <f>+'[5]Water Heaters Retired'!R17+'[6]Water Heaters Retired'!R17</f>
        <v>29277.479577861453</v>
      </c>
      <c r="S17" s="13">
        <f>+'[5]Water Heaters Retired'!S17+'[6]Water Heaters Retired'!S17</f>
        <v>28813.196352912164</v>
      </c>
      <c r="T17" s="13">
        <f>+'[5]Water Heaters Retired'!T17+'[6]Water Heaters Retired'!T17</f>
        <v>28382.076215459252</v>
      </c>
      <c r="U17" s="13">
        <f>+'[5]Water Heaters Retired'!U17+'[6]Water Heaters Retired'!U17</f>
        <v>27981.750373538693</v>
      </c>
      <c r="V17" s="13">
        <f>+'[5]Water Heaters Retired'!V17+'[6]Water Heaters Retired'!V17</f>
        <v>27610.01923461246</v>
      </c>
      <c r="W17" s="13">
        <f>+'[5]Water Heaters Retired'!W17+'[6]Water Heaters Retired'!W17</f>
        <v>27264.840319895244</v>
      </c>
    </row>
    <row r="18" spans="1:23" x14ac:dyDescent="0.25">
      <c r="A18" s="3" t="str">
        <f>+'Water Heater Stock'!A18</f>
        <v>Instant Gas</v>
      </c>
      <c r="B18" s="13">
        <f>+'[5]Water Heaters Retired'!B18+'[6]Water Heaters Retired'!B18</f>
        <v>0</v>
      </c>
      <c r="C18" s="13">
        <f>+'[5]Water Heaters Retired'!C18+'[6]Water Heaters Retired'!C18</f>
        <v>0</v>
      </c>
      <c r="D18" s="13">
        <f>+'[5]Water Heaters Retired'!D18+'[6]Water Heaters Retired'!D18</f>
        <v>0</v>
      </c>
      <c r="E18" s="13">
        <f>+'[5]Water Heaters Retired'!E18+'[6]Water Heaters Retired'!E18</f>
        <v>0</v>
      </c>
      <c r="F18" s="13">
        <f>+'[5]Water Heaters Retired'!F18+'[6]Water Heaters Retired'!F18</f>
        <v>0</v>
      </c>
      <c r="G18" s="13">
        <f>+'[5]Water Heaters Retired'!G18+'[6]Water Heaters Retired'!G18</f>
        <v>0</v>
      </c>
      <c r="H18" s="13">
        <f>+'[5]Water Heaters Retired'!H18+'[6]Water Heaters Retired'!H18</f>
        <v>0</v>
      </c>
      <c r="I18" s="13">
        <f>+'[5]Water Heaters Retired'!I18+'[6]Water Heaters Retired'!I18</f>
        <v>0</v>
      </c>
      <c r="J18" s="13">
        <f>+'[5]Water Heaters Retired'!J18+'[6]Water Heaters Retired'!J18</f>
        <v>0</v>
      </c>
      <c r="K18" s="13">
        <f>+'[5]Water Heaters Retired'!K18+'[6]Water Heaters Retired'!K18</f>
        <v>0</v>
      </c>
      <c r="L18" s="13">
        <f>+'[5]Water Heaters Retired'!L18+'[6]Water Heaters Retired'!L18</f>
        <v>0</v>
      </c>
      <c r="M18" s="13">
        <f>+'[5]Water Heaters Retired'!M18+'[6]Water Heaters Retired'!M18</f>
        <v>0</v>
      </c>
      <c r="N18" s="13">
        <f>+'[5]Water Heaters Retired'!N18+'[6]Water Heaters Retired'!N18</f>
        <v>0</v>
      </c>
      <c r="O18" s="13">
        <f>+'[5]Water Heaters Retired'!O18+'[6]Water Heaters Retired'!O18</f>
        <v>0</v>
      </c>
      <c r="P18" s="13">
        <f>+'[5]Water Heaters Retired'!P18+'[6]Water Heaters Retired'!P18</f>
        <v>0</v>
      </c>
      <c r="Q18" s="13">
        <f>+'[5]Water Heaters Retired'!Q18+'[6]Water Heaters Retired'!Q18</f>
        <v>0</v>
      </c>
      <c r="R18" s="13">
        <f>+'[5]Water Heaters Retired'!R18+'[6]Water Heaters Retired'!R18</f>
        <v>0</v>
      </c>
      <c r="S18" s="13">
        <f>+'[5]Water Heaters Retired'!S18+'[6]Water Heaters Retired'!S18</f>
        <v>0</v>
      </c>
      <c r="T18" s="13">
        <f>+'[5]Water Heaters Retired'!T18+'[6]Water Heaters Retired'!T18</f>
        <v>0</v>
      </c>
      <c r="U18" s="13">
        <f>+'[5]Water Heaters Retired'!U18+'[6]Water Heaters Retired'!U18</f>
        <v>0</v>
      </c>
      <c r="V18" s="13">
        <f>+'[5]Water Heaters Retired'!V18+'[6]Water Heaters Retired'!V18</f>
        <v>0</v>
      </c>
      <c r="W18" s="13">
        <f>+'[5]Water Heaters Retired'!W18+'[6]Water Heaters Retired'!W18</f>
        <v>0</v>
      </c>
    </row>
    <row r="19" spans="1:23" x14ac:dyDescent="0.25">
      <c r="A19" s="3" t="str">
        <f>+'Water Heater Stock'!A19</f>
        <v>Condensing Gas</v>
      </c>
      <c r="B19" s="13">
        <f>+'[5]Water Heaters Retired'!B19+'[6]Water Heaters Retired'!B19</f>
        <v>0</v>
      </c>
      <c r="C19" s="13">
        <f>+'[5]Water Heaters Retired'!C19+'[6]Water Heaters Retired'!C19</f>
        <v>0</v>
      </c>
      <c r="D19" s="13">
        <f>+'[5]Water Heaters Retired'!D19+'[6]Water Heaters Retired'!D19</f>
        <v>0</v>
      </c>
      <c r="E19" s="13">
        <f>+'[5]Water Heaters Retired'!E19+'[6]Water Heaters Retired'!E19</f>
        <v>0</v>
      </c>
      <c r="F19" s="13">
        <f>+'[5]Water Heaters Retired'!F19+'[6]Water Heaters Retired'!F19</f>
        <v>0</v>
      </c>
      <c r="G19" s="13">
        <f>+'[5]Water Heaters Retired'!G19+'[6]Water Heaters Retired'!G19</f>
        <v>0</v>
      </c>
      <c r="H19" s="13">
        <f>+'[5]Water Heaters Retired'!H19+'[6]Water Heaters Retired'!H19</f>
        <v>0</v>
      </c>
      <c r="I19" s="13">
        <f>+'[5]Water Heaters Retired'!I19+'[6]Water Heaters Retired'!I19</f>
        <v>0</v>
      </c>
      <c r="J19" s="13">
        <f>+'[5]Water Heaters Retired'!J19+'[6]Water Heaters Retired'!J19</f>
        <v>0</v>
      </c>
      <c r="K19" s="13">
        <f>+'[5]Water Heaters Retired'!K19+'[6]Water Heaters Retired'!K19</f>
        <v>0</v>
      </c>
      <c r="L19" s="13">
        <f>+'[5]Water Heaters Retired'!L19+'[6]Water Heaters Retired'!L19</f>
        <v>0</v>
      </c>
      <c r="M19" s="13">
        <f>+'[5]Water Heaters Retired'!M19+'[6]Water Heaters Retired'!M19</f>
        <v>0</v>
      </c>
      <c r="N19" s="13">
        <f>+'[5]Water Heaters Retired'!N19+'[6]Water Heaters Retired'!N19</f>
        <v>0</v>
      </c>
      <c r="O19" s="13">
        <f>+'[5]Water Heaters Retired'!O19+'[6]Water Heaters Retired'!O19</f>
        <v>0</v>
      </c>
      <c r="P19" s="13">
        <f>+'[5]Water Heaters Retired'!P19+'[6]Water Heaters Retired'!P19</f>
        <v>0</v>
      </c>
      <c r="Q19" s="13">
        <f>+'[5]Water Heaters Retired'!Q19+'[6]Water Heaters Retired'!Q19</f>
        <v>0</v>
      </c>
      <c r="R19" s="13">
        <f>+'[5]Water Heaters Retired'!R19+'[6]Water Heaters Retired'!R19</f>
        <v>0</v>
      </c>
      <c r="S19" s="13">
        <f>+'[5]Water Heaters Retired'!S19+'[6]Water Heaters Retired'!S19</f>
        <v>0</v>
      </c>
      <c r="T19" s="13">
        <f>+'[5]Water Heaters Retired'!T19+'[6]Water Heaters Retired'!T19</f>
        <v>0</v>
      </c>
      <c r="U19" s="13">
        <f>+'[5]Water Heaters Retired'!U19+'[6]Water Heaters Retired'!U19</f>
        <v>0</v>
      </c>
      <c r="V19" s="13">
        <f>+'[5]Water Heaters Retired'!V19+'[6]Water Heaters Retired'!V19</f>
        <v>0</v>
      </c>
      <c r="W19" s="13">
        <f>+'[5]Water Heaters Retired'!W19+'[6]Water Heaters Retired'!W19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9"/>
  <sheetViews>
    <sheetView workbookViewId="0">
      <selection activeCell="I21" sqref="I21"/>
    </sheetView>
  </sheetViews>
  <sheetFormatPr defaultColWidth="9.140625" defaultRowHeight="15.75" x14ac:dyDescent="0.25"/>
  <cols>
    <col min="1" max="1" width="20.7109375" style="3" customWidth="1"/>
    <col min="2" max="13" width="9.7109375" style="3" customWidth="1"/>
    <col min="14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x14ac:dyDescent="0.25">
      <c r="A3" s="4" t="s">
        <v>78</v>
      </c>
    </row>
    <row r="4" spans="1:23" x14ac:dyDescent="0.25">
      <c r="A4" s="16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s="10" customFormat="1" ht="16.5" thickBot="1" x14ac:dyDescent="0.3">
      <c r="A5" s="26" t="s">
        <v>31</v>
      </c>
      <c r="B5" s="27">
        <f t="shared" ref="B5:W5" si="0">SUM(B6:B10)</f>
        <v>0</v>
      </c>
      <c r="C5" s="27">
        <f t="shared" ref="C5" si="1">SUM(C6:C10)</f>
        <v>58740.017785714241</v>
      </c>
      <c r="D5" s="27">
        <f t="shared" si="0"/>
        <v>58740.017785714263</v>
      </c>
      <c r="E5" s="27">
        <f t="shared" si="0"/>
        <v>58740.01778571427</v>
      </c>
      <c r="F5" s="27">
        <f t="shared" si="0"/>
        <v>58740.01778571427</v>
      </c>
      <c r="G5" s="27">
        <f t="shared" si="0"/>
        <v>58740.017785714255</v>
      </c>
      <c r="H5" s="27">
        <f t="shared" si="0"/>
        <v>58740.01778571427</v>
      </c>
      <c r="I5" s="27">
        <f t="shared" si="0"/>
        <v>58740.017785714255</v>
      </c>
      <c r="J5" s="27">
        <f t="shared" si="0"/>
        <v>58740.01778571427</v>
      </c>
      <c r="K5" s="27">
        <f t="shared" si="0"/>
        <v>58740.01778571427</v>
      </c>
      <c r="L5" s="27">
        <f t="shared" si="0"/>
        <v>58740.017785714255</v>
      </c>
      <c r="M5" s="27">
        <f t="shared" si="0"/>
        <v>58740.01778571427</v>
      </c>
      <c r="N5" s="27">
        <f t="shared" si="0"/>
        <v>58740.017785714263</v>
      </c>
      <c r="O5" s="27">
        <f t="shared" si="0"/>
        <v>58740.017785714277</v>
      </c>
      <c r="P5" s="27">
        <f t="shared" si="0"/>
        <v>58740.01778571427</v>
      </c>
      <c r="Q5" s="27">
        <f t="shared" si="0"/>
        <v>58740.017785714277</v>
      </c>
      <c r="R5" s="27">
        <f t="shared" si="0"/>
        <v>58740.01778571427</v>
      </c>
      <c r="S5" s="27">
        <f t="shared" si="0"/>
        <v>58740.017785714263</v>
      </c>
      <c r="T5" s="27">
        <f t="shared" si="0"/>
        <v>58740.017785714255</v>
      </c>
      <c r="U5" s="27">
        <f t="shared" si="0"/>
        <v>58740.017785714263</v>
      </c>
      <c r="V5" s="27">
        <f t="shared" si="0"/>
        <v>58740.017785714263</v>
      </c>
      <c r="W5" s="27">
        <f t="shared" si="0"/>
        <v>58740.017785714263</v>
      </c>
    </row>
    <row r="6" spans="1:23" ht="16.5" thickTop="1" x14ac:dyDescent="0.25">
      <c r="A6" s="3" t="str">
        <f>+'Water Heater Stock'!A6</f>
        <v>Electric Resistance</v>
      </c>
      <c r="B6" s="13">
        <f>+'[5]Water Heaters Purchased'!B6+'[6]Water Heaters Purchased'!B6</f>
        <v>0</v>
      </c>
      <c r="C6" s="13">
        <f>+'[5]Water Heaters Purchased'!C6+'[6]Water Heaters Purchased'!C6</f>
        <v>40959.166152282938</v>
      </c>
      <c r="D6" s="13">
        <f>+'[5]Water Heaters Purchased'!D6+'[6]Water Heaters Purchased'!D6</f>
        <v>40935.308368862956</v>
      </c>
      <c r="E6" s="13">
        <f>+'[5]Water Heaters Purchased'!E6+'[6]Water Heaters Purchased'!E6</f>
        <v>40904.022434859733</v>
      </c>
      <c r="F6" s="13">
        <f>+'[5]Water Heaters Purchased'!F6+'[6]Water Heaters Purchased'!F6</f>
        <v>40860.450883778482</v>
      </c>
      <c r="G6" s="13">
        <f>+'[5]Water Heaters Purchased'!G6+'[6]Water Heaters Purchased'!G6</f>
        <v>40797.720489441643</v>
      </c>
      <c r="H6" s="13">
        <f>+'[5]Water Heaters Purchased'!H6+'[6]Water Heaters Purchased'!H6</f>
        <v>40706.603632150676</v>
      </c>
      <c r="I6" s="13">
        <f>+'[5]Water Heaters Purchased'!I6+'[6]Water Heaters Purchased'!I6</f>
        <v>40575.347142745857</v>
      </c>
      <c r="J6" s="13">
        <f>+'[5]Water Heaters Purchased'!J6+'[6]Water Heaters Purchased'!J6</f>
        <v>40389.773720669662</v>
      </c>
      <c r="K6" s="13">
        <f>+'[5]Water Heaters Purchased'!K6+'[6]Water Heaters Purchased'!K6</f>
        <v>40133.753531420291</v>
      </c>
      <c r="L6" s="13">
        <f>+'[5]Water Heaters Purchased'!L6+'[6]Water Heaters Purchased'!L6</f>
        <v>39790.110148573127</v>
      </c>
      <c r="M6" s="13">
        <f>+'[5]Water Heaters Purchased'!M6+'[6]Water Heaters Purchased'!M6</f>
        <v>39341.960692846602</v>
      </c>
      <c r="N6" s="13">
        <f>+'[5]Water Heaters Purchased'!N6+'[6]Water Heaters Purchased'!N6</f>
        <v>38774.39765315257</v>
      </c>
      <c r="O6" s="13">
        <f>+'[5]Water Heaters Purchased'!O6+'[6]Water Heaters Purchased'!O6</f>
        <v>38076.314984331191</v>
      </c>
      <c r="P6" s="13">
        <f>+'[5]Water Heaters Purchased'!P6+'[6]Water Heaters Purchased'!P6</f>
        <v>37242.093106062741</v>
      </c>
      <c r="Q6" s="13">
        <f>+'[5]Water Heaters Purchased'!Q6+'[6]Water Heaters Purchased'!Q6</f>
        <v>36272.822946403096</v>
      </c>
      <c r="R6" s="13">
        <f>+'[5]Water Heaters Purchased'!R6+'[6]Water Heaters Purchased'!R6</f>
        <v>35176.796470673842</v>
      </c>
      <c r="S6" s="13">
        <f>+'[5]Water Heaters Purchased'!S6+'[6]Water Heaters Purchased'!S6</f>
        <v>33969.122437243612</v>
      </c>
      <c r="T6" s="13">
        <f>+'[5]Water Heaters Purchased'!T6+'[6]Water Heaters Purchased'!T6</f>
        <v>32670.5089887141</v>
      </c>
      <c r="U6" s="13">
        <f>+'[5]Water Heaters Purchased'!U6+'[6]Water Heaters Purchased'!U6</f>
        <v>31305.431550041176</v>
      </c>
      <c r="V6" s="13">
        <f>+'[5]Water Heaters Purchased'!V6+'[6]Water Heaters Purchased'!V6</f>
        <v>29900.017849116604</v>
      </c>
      <c r="W6" s="13">
        <f>+'[5]Water Heaters Purchased'!W6+'[6]Water Heaters Purchased'!W6</f>
        <v>28480.000667590648</v>
      </c>
    </row>
    <row r="7" spans="1:23" x14ac:dyDescent="0.25">
      <c r="A7" s="3" t="str">
        <f>+'Water Heater Stock'!A7</f>
        <v>HPWH</v>
      </c>
      <c r="B7" s="13">
        <f>+'[5]Water Heaters Purchased'!B7+'[6]Water Heaters Purchased'!B7</f>
        <v>0</v>
      </c>
      <c r="C7" s="13">
        <f>+'[5]Water Heaters Purchased'!C7+'[6]Water Heaters Purchased'!C7</f>
        <v>3399.1902605645691</v>
      </c>
      <c r="D7" s="13">
        <f>+'[5]Water Heaters Purchased'!D7+'[6]Water Heaters Purchased'!D7</f>
        <v>3402.2683464432225</v>
      </c>
      <c r="E7" s="13">
        <f>+'[5]Water Heaters Purchased'!E7+'[6]Water Heaters Purchased'!E7</f>
        <v>3409.8632652307042</v>
      </c>
      <c r="F7" s="13">
        <f>+'[5]Water Heaters Purchased'!F7+'[6]Water Heaters Purchased'!F7</f>
        <v>3424.7169811136168</v>
      </c>
      <c r="G7" s="13">
        <f>+'[5]Water Heaters Purchased'!G7+'[6]Water Heaters Purchased'!G7</f>
        <v>3450.6981432600573</v>
      </c>
      <c r="H7" s="13">
        <f>+'[5]Water Heaters Purchased'!H7+'[6]Water Heaters Purchased'!H7</f>
        <v>3492.9846471172823</v>
      </c>
      <c r="I7" s="13">
        <f>+'[5]Water Heaters Purchased'!I7+'[6]Water Heaters Purchased'!I7</f>
        <v>3558.1494684797899</v>
      </c>
      <c r="J7" s="13">
        <f>+'[5]Water Heaters Purchased'!J7+'[6]Water Heaters Purchased'!J7</f>
        <v>3654.0914943071775</v>
      </c>
      <c r="K7" s="13">
        <f>+'[5]Water Heaters Purchased'!K7+'[6]Water Heaters Purchased'!K7</f>
        <v>3789.7581091988004</v>
      </c>
      <c r="L7" s="13">
        <f>+'[5]Water Heaters Purchased'!L7+'[6]Water Heaters Purchased'!L7</f>
        <v>3974.6258777344865</v>
      </c>
      <c r="M7" s="13">
        <f>+'[5]Water Heaters Purchased'!M7+'[6]Water Heaters Purchased'!M7</f>
        <v>4217.9423016174596</v>
      </c>
      <c r="N7" s="13">
        <f>+'[5]Water Heaters Purchased'!N7+'[6]Water Heaters Purchased'!N7</f>
        <v>4527.7834441075156</v>
      </c>
      <c r="O7" s="13">
        <f>+'[5]Water Heaters Purchased'!O7+'[6]Water Heaters Purchased'!O7</f>
        <v>4910.040236014177</v>
      </c>
      <c r="P7" s="13">
        <f>+'[5]Water Heaters Purchased'!P7+'[6]Water Heaters Purchased'!P7</f>
        <v>5367.4939390328345</v>
      </c>
      <c r="Q7" s="13">
        <f>+'[5]Water Heaters Purchased'!Q7+'[6]Water Heaters Purchased'!Q7</f>
        <v>5899.1583164311523</v>
      </c>
      <c r="R7" s="13">
        <f>+'[5]Water Heaters Purchased'!R7+'[6]Water Heaters Purchased'!R7</f>
        <v>6500.0373146566744</v>
      </c>
      <c r="S7" s="13">
        <f>+'[5]Water Heaters Purchased'!S7+'[6]Water Heaters Purchased'!S7</f>
        <v>7161.3720311070092</v>
      </c>
      <c r="T7" s="13">
        <f>+'[5]Water Heaters Purchased'!T7+'[6]Water Heaters Purchased'!T7</f>
        <v>7871.3482118376369</v>
      </c>
      <c r="U7" s="13">
        <f>+'[5]Water Heaters Purchased'!U7+'[6]Water Heaters Purchased'!U7</f>
        <v>8616.1378423980641</v>
      </c>
      <c r="V7" s="13">
        <f>+'[5]Water Heaters Purchased'!V7+'[6]Water Heaters Purchased'!V7</f>
        <v>9381.0873005979938</v>
      </c>
      <c r="W7" s="13">
        <f>+'[5]Water Heaters Purchased'!W7+'[6]Water Heaters Purchased'!W7</f>
        <v>10151.856575743839</v>
      </c>
    </row>
    <row r="8" spans="1:23" x14ac:dyDescent="0.25">
      <c r="A8" s="3" t="str">
        <f>+'Water Heater Stock'!A8</f>
        <v>Gas Tank</v>
      </c>
      <c r="B8" s="13">
        <f>+'[5]Water Heaters Purchased'!B8+'[6]Water Heaters Purchased'!B8</f>
        <v>0</v>
      </c>
      <c r="C8" s="13">
        <f>+'[5]Water Heaters Purchased'!C8+'[6]Water Heaters Purchased'!C8</f>
        <v>11478.402276965311</v>
      </c>
      <c r="D8" s="13">
        <f>+'[5]Water Heaters Purchased'!D8+'[6]Water Heaters Purchased'!D8</f>
        <v>11489.624324583861</v>
      </c>
      <c r="E8" s="13">
        <f>+'[5]Water Heaters Purchased'!E8+'[6]Water Heaters Purchased'!E8</f>
        <v>11498.089171454683</v>
      </c>
      <c r="F8" s="13">
        <f>+'[5]Water Heaters Purchased'!F8+'[6]Water Heaters Purchased'!F8</f>
        <v>11502.393362192983</v>
      </c>
      <c r="G8" s="13">
        <f>+'[5]Water Heaters Purchased'!G8+'[6]Water Heaters Purchased'!G8</f>
        <v>11500.546912352142</v>
      </c>
      <c r="H8" s="13">
        <f>+'[5]Water Heaters Purchased'!H8+'[6]Water Heaters Purchased'!H8</f>
        <v>11489.872591060754</v>
      </c>
      <c r="I8" s="13">
        <f>+'[5]Water Heaters Purchased'!I8+'[6]Water Heaters Purchased'!I8</f>
        <v>11466.953427180602</v>
      </c>
      <c r="J8" s="13">
        <f>+'[5]Water Heaters Purchased'!J8+'[6]Water Heaters Purchased'!J8</f>
        <v>11427.659585220814</v>
      </c>
      <c r="K8" s="13">
        <f>+'[5]Water Heaters Purchased'!K8+'[6]Water Heaters Purchased'!K8</f>
        <v>11367.283860496182</v>
      </c>
      <c r="L8" s="13">
        <f>+'[5]Water Heaters Purchased'!L8+'[6]Water Heaters Purchased'!L8</f>
        <v>11280.805428277356</v>
      </c>
      <c r="M8" s="13">
        <f>+'[5]Water Heaters Purchased'!M8+'[6]Water Heaters Purchased'!M8</f>
        <v>11163.282568859076</v>
      </c>
      <c r="N8" s="13">
        <f>+'[5]Water Heaters Purchased'!N8+'[6]Water Heaters Purchased'!N8</f>
        <v>11010.347612723979</v>
      </c>
      <c r="O8" s="13">
        <f>+'[5]Water Heaters Purchased'!O8+'[6]Water Heaters Purchased'!O8</f>
        <v>10818.745897930381</v>
      </c>
      <c r="P8" s="13">
        <f>+'[5]Water Heaters Purchased'!P8+'[6]Water Heaters Purchased'!P8</f>
        <v>10586.833962714838</v>
      </c>
      <c r="Q8" s="13">
        <f>+'[5]Water Heaters Purchased'!Q8+'[6]Water Heaters Purchased'!Q8</f>
        <v>10314.941601579023</v>
      </c>
      <c r="R8" s="13">
        <f>+'[5]Water Heaters Purchased'!R8+'[6]Water Heaters Purchased'!R8</f>
        <v>10005.516422725615</v>
      </c>
      <c r="S8" s="13">
        <f>+'[5]Water Heaters Purchased'!S8+'[6]Water Heaters Purchased'!S8</f>
        <v>9663.0088758965467</v>
      </c>
      <c r="T8" s="13">
        <f>+'[5]Water Heaters Purchased'!T8+'[6]Water Heaters Purchased'!T8</f>
        <v>9293.5105385374482</v>
      </c>
      <c r="U8" s="13">
        <f>+'[5]Water Heaters Purchased'!U8+'[6]Water Heaters Purchased'!U8</f>
        <v>8904.2113033642709</v>
      </c>
      <c r="V8" s="13">
        <f>+'[5]Water Heaters Purchased'!V8+'[6]Water Heaters Purchased'!V8</f>
        <v>8502.7746555666145</v>
      </c>
      <c r="W8" s="13">
        <f>+'[5]Water Heaters Purchased'!W8+'[6]Water Heaters Purchased'!W8</f>
        <v>8096.7352621129367</v>
      </c>
    </row>
    <row r="9" spans="1:23" x14ac:dyDescent="0.25">
      <c r="A9" s="3" t="str">
        <f>+'Water Heater Stock'!A9</f>
        <v>Instant Gas</v>
      </c>
      <c r="B9" s="13">
        <f>+'[5]Water Heaters Purchased'!B9+'[6]Water Heaters Purchased'!B9</f>
        <v>0</v>
      </c>
      <c r="C9" s="13">
        <f>+'[5]Water Heaters Purchased'!C9+'[6]Water Heaters Purchased'!C9</f>
        <v>879.66094837765036</v>
      </c>
      <c r="D9" s="13">
        <f>+'[5]Water Heaters Purchased'!D9+'[6]Water Heaters Purchased'!D9</f>
        <v>884.7732333567742</v>
      </c>
      <c r="E9" s="13">
        <f>+'[5]Water Heaters Purchased'!E9+'[6]Water Heaters Purchased'!E9</f>
        <v>891.0668568678218</v>
      </c>
      <c r="F9" s="13">
        <f>+'[5]Water Heaters Purchased'!F9+'[6]Water Heaters Purchased'!F9</f>
        <v>899.2665602857486</v>
      </c>
      <c r="G9" s="13">
        <f>+'[5]Water Heaters Purchased'!G9+'[6]Water Heaters Purchased'!G9</f>
        <v>910.4041984633858</v>
      </c>
      <c r="H9" s="13">
        <f>+'[5]Water Heaters Purchased'!H9+'[6]Water Heaters Purchased'!H9</f>
        <v>925.87415477266609</v>
      </c>
      <c r="I9" s="13">
        <f>+'[5]Water Heaters Purchased'!I9+'[6]Water Heaters Purchased'!I9</f>
        <v>947.46495139513195</v>
      </c>
      <c r="J9" s="13">
        <f>+'[5]Water Heaters Purchased'!J9+'[6]Water Heaters Purchased'!J9</f>
        <v>977.35072761931178</v>
      </c>
      <c r="K9" s="13">
        <f>+'[5]Water Heaters Purchased'!K9+'[6]Water Heaters Purchased'!K9</f>
        <v>1018.0269165127843</v>
      </c>
      <c r="L9" s="13">
        <f>+'[5]Water Heaters Purchased'!L9+'[6]Water Heaters Purchased'!L9</f>
        <v>1072.1790607337562</v>
      </c>
      <c r="M9" s="13">
        <f>+'[5]Water Heaters Purchased'!M9+'[6]Water Heaters Purchased'!M9</f>
        <v>1142.4831681167386</v>
      </c>
      <c r="N9" s="13">
        <f>+'[5]Water Heaters Purchased'!N9+'[6]Water Heaters Purchased'!N9</f>
        <v>1231.3500612643636</v>
      </c>
      <c r="O9" s="13">
        <f>+'[5]Water Heaters Purchased'!O9+'[6]Water Heaters Purchased'!O9</f>
        <v>1340.6425960481772</v>
      </c>
      <c r="P9" s="13">
        <f>+'[5]Water Heaters Purchased'!P9+'[6]Water Heaters Purchased'!P9</f>
        <v>1471.4089445489867</v>
      </c>
      <c r="Q9" s="13">
        <f>+'[5]Water Heaters Purchased'!Q9+'[6]Water Heaters Purchased'!Q9</f>
        <v>1623.6816139244729</v>
      </c>
      <c r="R9" s="13">
        <f>+'[5]Water Heaters Purchased'!R9+'[6]Water Heaters Purchased'!R9</f>
        <v>1796.3858378947457</v>
      </c>
      <c r="S9" s="13">
        <f>+'[5]Water Heaters Purchased'!S9+'[6]Water Heaters Purchased'!S9</f>
        <v>1987.381676836063</v>
      </c>
      <c r="T9" s="13">
        <f>+'[5]Water Heaters Purchased'!T9+'[6]Water Heaters Purchased'!T9</f>
        <v>2193.6362560740472</v>
      </c>
      <c r="U9" s="13">
        <f>+'[5]Water Heaters Purchased'!U9+'[6]Water Heaters Purchased'!U9</f>
        <v>2411.4948357076892</v>
      </c>
      <c r="V9" s="13">
        <f>+'[5]Water Heaters Purchased'!V9+'[6]Water Heaters Purchased'!V9</f>
        <v>2637.0008976246854</v>
      </c>
      <c r="W9" s="13">
        <f>+'[5]Water Heaters Purchased'!W9+'[6]Water Heaters Purchased'!W9</f>
        <v>2866.2113200311542</v>
      </c>
    </row>
    <row r="10" spans="1:23" x14ac:dyDescent="0.25">
      <c r="A10" s="3" t="str">
        <f>+'Water Heater Stock'!A10</f>
        <v>Condensing Gas</v>
      </c>
      <c r="B10" s="13">
        <f>+'[5]Water Heaters Purchased'!B10+'[6]Water Heaters Purchased'!B10</f>
        <v>0</v>
      </c>
      <c r="C10" s="13">
        <f>+'[5]Water Heaters Purchased'!C10+'[6]Water Heaters Purchased'!C10</f>
        <v>2023.5981475237813</v>
      </c>
      <c r="D10" s="13">
        <f>+'[5]Water Heaters Purchased'!D10+'[6]Water Heaters Purchased'!D10</f>
        <v>2028.0435124674505</v>
      </c>
      <c r="E10" s="13">
        <f>+'[5]Water Heaters Purchased'!E10+'[6]Water Heaters Purchased'!E10</f>
        <v>2036.9760573013243</v>
      </c>
      <c r="F10" s="13">
        <f>+'[5]Water Heaters Purchased'!F10+'[6]Water Heaters Purchased'!F10</f>
        <v>2053.1899983434409</v>
      </c>
      <c r="G10" s="13">
        <f>+'[5]Water Heaters Purchased'!G10+'[6]Water Heaters Purchased'!G10</f>
        <v>2080.64804219703</v>
      </c>
      <c r="H10" s="13">
        <f>+'[5]Water Heaters Purchased'!H10+'[6]Water Heaters Purchased'!H10</f>
        <v>2124.6827606128868</v>
      </c>
      <c r="I10" s="13">
        <f>+'[5]Water Heaters Purchased'!I10+'[6]Water Heaters Purchased'!I10</f>
        <v>2192.102795912876</v>
      </c>
      <c r="J10" s="13">
        <f>+'[5]Water Heaters Purchased'!J10+'[6]Water Heaters Purchased'!J10</f>
        <v>2291.1422578973052</v>
      </c>
      <c r="K10" s="13">
        <f>+'[5]Water Heaters Purchased'!K10+'[6]Water Heaters Purchased'!K10</f>
        <v>2431.1953680862111</v>
      </c>
      <c r="L10" s="13">
        <f>+'[5]Water Heaters Purchased'!L10+'[6]Water Heaters Purchased'!L10</f>
        <v>2622.2972703955411</v>
      </c>
      <c r="M10" s="13">
        <f>+'[5]Water Heaters Purchased'!M10+'[6]Water Heaters Purchased'!M10</f>
        <v>2874.3490542743884</v>
      </c>
      <c r="N10" s="13">
        <f>+'[5]Water Heaters Purchased'!N10+'[6]Water Heaters Purchased'!N10</f>
        <v>3196.139014465833</v>
      </c>
      <c r="O10" s="13">
        <f>+'[5]Water Heaters Purchased'!O10+'[6]Water Heaters Purchased'!O10</f>
        <v>3594.2740713903486</v>
      </c>
      <c r="P10" s="13">
        <f>+'[5]Water Heaters Purchased'!P10+'[6]Water Heaters Purchased'!P10</f>
        <v>4072.1878333548666</v>
      </c>
      <c r="Q10" s="13">
        <f>+'[5]Water Heaters Purchased'!Q10+'[6]Water Heaters Purchased'!Q10</f>
        <v>4629.4133073765315</v>
      </c>
      <c r="R10" s="13">
        <f>+'[5]Water Heaters Purchased'!R10+'[6]Water Heaters Purchased'!R10</f>
        <v>5261.2817397633926</v>
      </c>
      <c r="S10" s="13">
        <f>+'[5]Water Heaters Purchased'!S10+'[6]Water Heaters Purchased'!S10</f>
        <v>5959.132764631041</v>
      </c>
      <c r="T10" s="13">
        <f>+'[5]Water Heaters Purchased'!T10+'[6]Water Heaters Purchased'!T10</f>
        <v>6711.013790551031</v>
      </c>
      <c r="U10" s="13">
        <f>+'[5]Water Heaters Purchased'!U10+'[6]Water Heaters Purchased'!U10</f>
        <v>7502.7422542030663</v>
      </c>
      <c r="V10" s="13">
        <f>+'[5]Water Heaters Purchased'!V10+'[6]Water Heaters Purchased'!V10</f>
        <v>8319.1370828083654</v>
      </c>
      <c r="W10" s="13">
        <f>+'[5]Water Heaters Purchased'!W10+'[6]Water Heaters Purchased'!W10</f>
        <v>9145.213960235682</v>
      </c>
    </row>
    <row r="11" spans="1:23" x14ac:dyDescent="0.25">
      <c r="D11" s="4"/>
    </row>
    <row r="12" spans="1:23" x14ac:dyDescent="0.25">
      <c r="A12" s="4" t="s">
        <v>79</v>
      </c>
    </row>
    <row r="13" spans="1:23" x14ac:dyDescent="0.25">
      <c r="A13" s="16" t="s">
        <v>0</v>
      </c>
      <c r="B13" s="17">
        <v>2014</v>
      </c>
      <c r="C13" s="17">
        <v>2015</v>
      </c>
      <c r="D13" s="17">
        <v>2016</v>
      </c>
      <c r="E13" s="17">
        <v>2017</v>
      </c>
      <c r="F13" s="17">
        <v>2018</v>
      </c>
      <c r="G13" s="17">
        <v>2019</v>
      </c>
      <c r="H13" s="17">
        <v>2020</v>
      </c>
      <c r="I13" s="17">
        <v>2021</v>
      </c>
      <c r="J13" s="17">
        <v>2022</v>
      </c>
      <c r="K13" s="17">
        <v>2023</v>
      </c>
      <c r="L13" s="17">
        <v>2024</v>
      </c>
      <c r="M13" s="17">
        <v>2025</v>
      </c>
      <c r="N13" s="17">
        <v>2026</v>
      </c>
      <c r="O13" s="17">
        <v>2027</v>
      </c>
      <c r="P13" s="17">
        <v>2028</v>
      </c>
      <c r="Q13" s="17">
        <v>2029</v>
      </c>
      <c r="R13" s="17">
        <v>2030</v>
      </c>
      <c r="S13" s="17">
        <v>2031</v>
      </c>
      <c r="T13" s="17">
        <v>2032</v>
      </c>
      <c r="U13" s="17">
        <v>2033</v>
      </c>
      <c r="V13" s="17">
        <v>2034</v>
      </c>
      <c r="W13" s="17">
        <v>2035</v>
      </c>
    </row>
    <row r="14" spans="1:23" ht="16.5" thickBot="1" x14ac:dyDescent="0.3">
      <c r="A14" s="26" t="s">
        <v>31</v>
      </c>
      <c r="B14" s="27">
        <f t="shared" ref="B14:W14" si="2">SUM(B15:B19)</f>
        <v>0</v>
      </c>
      <c r="C14" s="27">
        <f t="shared" ref="C14" si="3">SUM(C15:C19)</f>
        <v>58740.017785714255</v>
      </c>
      <c r="D14" s="27">
        <f t="shared" si="2"/>
        <v>58740.017785714255</v>
      </c>
      <c r="E14" s="27">
        <f t="shared" si="2"/>
        <v>58740.01778571427</v>
      </c>
      <c r="F14" s="27">
        <f t="shared" si="2"/>
        <v>58740.01778571427</v>
      </c>
      <c r="G14" s="27">
        <f t="shared" si="2"/>
        <v>58740.01778571427</v>
      </c>
      <c r="H14" s="27">
        <f t="shared" si="2"/>
        <v>58740.017785714263</v>
      </c>
      <c r="I14" s="27">
        <f t="shared" si="2"/>
        <v>58740.017785714263</v>
      </c>
      <c r="J14" s="27">
        <f t="shared" si="2"/>
        <v>58740.017785714263</v>
      </c>
      <c r="K14" s="27">
        <f t="shared" si="2"/>
        <v>58740.017785714263</v>
      </c>
      <c r="L14" s="27">
        <f t="shared" si="2"/>
        <v>58740.017785714263</v>
      </c>
      <c r="M14" s="27">
        <f t="shared" si="2"/>
        <v>58740.017785714263</v>
      </c>
      <c r="N14" s="27">
        <f t="shared" si="2"/>
        <v>58740.017785714263</v>
      </c>
      <c r="O14" s="27">
        <f t="shared" si="2"/>
        <v>58740.017785714263</v>
      </c>
      <c r="P14" s="27">
        <f t="shared" si="2"/>
        <v>58740.017785714263</v>
      </c>
      <c r="Q14" s="27">
        <f t="shared" si="2"/>
        <v>58740.017785714263</v>
      </c>
      <c r="R14" s="27">
        <f t="shared" si="2"/>
        <v>58740.017785714263</v>
      </c>
      <c r="S14" s="27">
        <f t="shared" si="2"/>
        <v>58740.017785714263</v>
      </c>
      <c r="T14" s="27">
        <f t="shared" si="2"/>
        <v>58740.017785714263</v>
      </c>
      <c r="U14" s="27">
        <f t="shared" si="2"/>
        <v>58740.017785714255</v>
      </c>
      <c r="V14" s="27">
        <f t="shared" si="2"/>
        <v>58740.017785714255</v>
      </c>
      <c r="W14" s="27">
        <f t="shared" si="2"/>
        <v>58740.017785714263</v>
      </c>
    </row>
    <row r="15" spans="1:23" ht="16.5" thickTop="1" x14ac:dyDescent="0.25">
      <c r="A15" s="3" t="str">
        <f>+'Water Heater Stock'!A15</f>
        <v>Electric Resistance</v>
      </c>
      <c r="B15" s="13">
        <f>+'[5]Water Heaters Purchased'!B15+'[6]Water Heaters Purchased'!B15</f>
        <v>0</v>
      </c>
      <c r="C15" s="13">
        <f>+'[5]Water Heaters Purchased'!C15+'[6]Water Heaters Purchased'!C15</f>
        <v>0</v>
      </c>
      <c r="D15" s="13">
        <f>+'[5]Water Heaters Purchased'!D15+'[6]Water Heaters Purchased'!D15</f>
        <v>0</v>
      </c>
      <c r="E15" s="13">
        <f>+'[5]Water Heaters Purchased'!E15+'[6]Water Heaters Purchased'!E15</f>
        <v>0</v>
      </c>
      <c r="F15" s="13">
        <f>+'[5]Water Heaters Purchased'!F15+'[6]Water Heaters Purchased'!F15</f>
        <v>0</v>
      </c>
      <c r="G15" s="13">
        <f>+'[5]Water Heaters Purchased'!G15+'[6]Water Heaters Purchased'!G15</f>
        <v>0</v>
      </c>
      <c r="H15" s="13">
        <f>+'[5]Water Heaters Purchased'!H15+'[6]Water Heaters Purchased'!H15</f>
        <v>0</v>
      </c>
      <c r="I15" s="13">
        <f>+'[5]Water Heaters Purchased'!I15+'[6]Water Heaters Purchased'!I15</f>
        <v>0</v>
      </c>
      <c r="J15" s="13">
        <f>+'[5]Water Heaters Purchased'!J15+'[6]Water Heaters Purchased'!J15</f>
        <v>0</v>
      </c>
      <c r="K15" s="13">
        <f>+'[5]Water Heaters Purchased'!K15+'[6]Water Heaters Purchased'!K15</f>
        <v>0</v>
      </c>
      <c r="L15" s="13">
        <f>+'[5]Water Heaters Purchased'!L15+'[6]Water Heaters Purchased'!L15</f>
        <v>0</v>
      </c>
      <c r="M15" s="13">
        <f>+'[5]Water Heaters Purchased'!M15+'[6]Water Heaters Purchased'!M15</f>
        <v>0</v>
      </c>
      <c r="N15" s="13">
        <f>+'[5]Water Heaters Purchased'!N15+'[6]Water Heaters Purchased'!N15</f>
        <v>0</v>
      </c>
      <c r="O15" s="13">
        <f>+'[5]Water Heaters Purchased'!O15+'[6]Water Heaters Purchased'!O15</f>
        <v>0</v>
      </c>
      <c r="P15" s="13">
        <f>+'[5]Water Heaters Purchased'!P15+'[6]Water Heaters Purchased'!P15</f>
        <v>0</v>
      </c>
      <c r="Q15" s="13">
        <f>+'[5]Water Heaters Purchased'!Q15+'[6]Water Heaters Purchased'!Q15</f>
        <v>0</v>
      </c>
      <c r="R15" s="13">
        <f>+'[5]Water Heaters Purchased'!R15+'[6]Water Heaters Purchased'!R15</f>
        <v>0</v>
      </c>
      <c r="S15" s="13">
        <f>+'[5]Water Heaters Purchased'!S15+'[6]Water Heaters Purchased'!S15</f>
        <v>0</v>
      </c>
      <c r="T15" s="13">
        <f>+'[5]Water Heaters Purchased'!T15+'[6]Water Heaters Purchased'!T15</f>
        <v>0</v>
      </c>
      <c r="U15" s="13">
        <f>+'[5]Water Heaters Purchased'!U15+'[6]Water Heaters Purchased'!U15</f>
        <v>0</v>
      </c>
      <c r="V15" s="13">
        <f>+'[5]Water Heaters Purchased'!V15+'[6]Water Heaters Purchased'!V15</f>
        <v>0</v>
      </c>
      <c r="W15" s="13">
        <f>+'[5]Water Heaters Purchased'!W15+'[6]Water Heaters Purchased'!W15</f>
        <v>0</v>
      </c>
    </row>
    <row r="16" spans="1:23" x14ac:dyDescent="0.25">
      <c r="A16" s="3" t="str">
        <f>+'Water Heater Stock'!A16</f>
        <v>HPWH</v>
      </c>
      <c r="B16" s="13">
        <f>+'[5]Water Heaters Purchased'!B16+'[6]Water Heaters Purchased'!B16</f>
        <v>0</v>
      </c>
      <c r="C16" s="13">
        <f>+'[5]Water Heaters Purchased'!C16+'[6]Water Heaters Purchased'!C16</f>
        <v>6290.2142857142862</v>
      </c>
      <c r="D16" s="13">
        <f>+'[5]Water Heaters Purchased'!D16+'[6]Water Heaters Purchased'!D16</f>
        <v>6290.2142857142862</v>
      </c>
      <c r="E16" s="13">
        <f>+'[5]Water Heaters Purchased'!E16+'[6]Water Heaters Purchased'!E16</f>
        <v>6290.2142857142862</v>
      </c>
      <c r="F16" s="13">
        <f>+'[5]Water Heaters Purchased'!F16+'[6]Water Heaters Purchased'!F16</f>
        <v>6290.2142857142862</v>
      </c>
      <c r="G16" s="13">
        <f>+'[5]Water Heaters Purchased'!G16+'[6]Water Heaters Purchased'!G16</f>
        <v>6290.2142857142862</v>
      </c>
      <c r="H16" s="13">
        <f>+'[5]Water Heaters Purchased'!H16+'[6]Water Heaters Purchased'!H16</f>
        <v>6290.2142857142844</v>
      </c>
      <c r="I16" s="13">
        <f>+'[5]Water Heaters Purchased'!I16+'[6]Water Heaters Purchased'!I16</f>
        <v>6290.2142857142844</v>
      </c>
      <c r="J16" s="13">
        <f>+'[5]Water Heaters Purchased'!J16+'[6]Water Heaters Purchased'!J16</f>
        <v>6290.2142857142844</v>
      </c>
      <c r="K16" s="13">
        <f>+'[5]Water Heaters Purchased'!K16+'[6]Water Heaters Purchased'!K16</f>
        <v>6290.2142857142844</v>
      </c>
      <c r="L16" s="13">
        <f>+'[5]Water Heaters Purchased'!L16+'[6]Water Heaters Purchased'!L16</f>
        <v>6290.2142857142844</v>
      </c>
      <c r="M16" s="13">
        <f>+'[5]Water Heaters Purchased'!M16+'[6]Water Heaters Purchased'!M16</f>
        <v>6290.2142857142844</v>
      </c>
      <c r="N16" s="13">
        <f>+'[5]Water Heaters Purchased'!N16+'[6]Water Heaters Purchased'!N16</f>
        <v>6290.2142857142844</v>
      </c>
      <c r="O16" s="13">
        <f>+'[5]Water Heaters Purchased'!O16+'[6]Water Heaters Purchased'!O16</f>
        <v>35962.503357142828</v>
      </c>
      <c r="P16" s="13">
        <f>+'[5]Water Heaters Purchased'!P16+'[6]Water Heaters Purchased'!P16</f>
        <v>35962.503357142828</v>
      </c>
      <c r="Q16" s="13">
        <f>+'[5]Water Heaters Purchased'!Q16+'[6]Water Heaters Purchased'!Q16</f>
        <v>35962.503357142828</v>
      </c>
      <c r="R16" s="13">
        <f>+'[5]Water Heaters Purchased'!R16+'[6]Water Heaters Purchased'!R16</f>
        <v>35962.503357142828</v>
      </c>
      <c r="S16" s="13">
        <f>+'[5]Water Heaters Purchased'!S16+'[6]Water Heaters Purchased'!S16</f>
        <v>35962.503357142828</v>
      </c>
      <c r="T16" s="13">
        <f>+'[5]Water Heaters Purchased'!T16+'[6]Water Heaters Purchased'!T16</f>
        <v>35962.503357142828</v>
      </c>
      <c r="U16" s="13">
        <f>+'[5]Water Heaters Purchased'!U16+'[6]Water Heaters Purchased'!U16</f>
        <v>35962.503357142828</v>
      </c>
      <c r="V16" s="13">
        <f>+'[5]Water Heaters Purchased'!V16+'[6]Water Heaters Purchased'!V16</f>
        <v>35962.503357142828</v>
      </c>
      <c r="W16" s="13">
        <f>+'[5]Water Heaters Purchased'!W16+'[6]Water Heaters Purchased'!W16</f>
        <v>35962.503357142836</v>
      </c>
    </row>
    <row r="17" spans="1:23" x14ac:dyDescent="0.25">
      <c r="A17" s="3" t="str">
        <f>+'Water Heater Stock'!A17</f>
        <v>Gas Tank</v>
      </c>
      <c r="B17" s="13">
        <f>+'[5]Water Heaters Purchased'!B17+'[6]Water Heaters Purchased'!B17</f>
        <v>0</v>
      </c>
      <c r="C17" s="13">
        <f>+'[5]Water Heaters Purchased'!C17+'[6]Water Heaters Purchased'!C17</f>
        <v>52449.803499999965</v>
      </c>
      <c r="D17" s="13">
        <f>+'[5]Water Heaters Purchased'!D17+'[6]Water Heaters Purchased'!D17</f>
        <v>52449.803499999973</v>
      </c>
      <c r="E17" s="13">
        <f>+'[5]Water Heaters Purchased'!E17+'[6]Water Heaters Purchased'!E17</f>
        <v>52449.80349999998</v>
      </c>
      <c r="F17" s="13">
        <f>+'[5]Water Heaters Purchased'!F17+'[6]Water Heaters Purchased'!F17</f>
        <v>52449.80349999998</v>
      </c>
      <c r="G17" s="13">
        <f>+'[5]Water Heaters Purchased'!G17+'[6]Water Heaters Purchased'!G17</f>
        <v>52449.80349999998</v>
      </c>
      <c r="H17" s="13">
        <f>+'[5]Water Heaters Purchased'!H17+'[6]Water Heaters Purchased'!H17</f>
        <v>52449.80349999998</v>
      </c>
      <c r="I17" s="13">
        <f>+'[5]Water Heaters Purchased'!I17+'[6]Water Heaters Purchased'!I17</f>
        <v>52449.80349999998</v>
      </c>
      <c r="J17" s="13">
        <f>+'[5]Water Heaters Purchased'!J17+'[6]Water Heaters Purchased'!J17</f>
        <v>52449.80349999998</v>
      </c>
      <c r="K17" s="13">
        <f>+'[5]Water Heaters Purchased'!K17+'[6]Water Heaters Purchased'!K17</f>
        <v>52449.80349999998</v>
      </c>
      <c r="L17" s="13">
        <f>+'[5]Water Heaters Purchased'!L17+'[6]Water Heaters Purchased'!L17</f>
        <v>52449.80349999998</v>
      </c>
      <c r="M17" s="13">
        <f>+'[5]Water Heaters Purchased'!M17+'[6]Water Heaters Purchased'!M17</f>
        <v>52449.80349999998</v>
      </c>
      <c r="N17" s="13">
        <f>+'[5]Water Heaters Purchased'!N17+'[6]Water Heaters Purchased'!N17</f>
        <v>52449.80349999998</v>
      </c>
      <c r="O17" s="13">
        <f>+'[5]Water Heaters Purchased'!O17+'[6]Water Heaters Purchased'!O17</f>
        <v>22777.514428571434</v>
      </c>
      <c r="P17" s="13">
        <f>+'[5]Water Heaters Purchased'!P17+'[6]Water Heaters Purchased'!P17</f>
        <v>22777.514428571434</v>
      </c>
      <c r="Q17" s="13">
        <f>+'[5]Water Heaters Purchased'!Q17+'[6]Water Heaters Purchased'!Q17</f>
        <v>22777.514428571434</v>
      </c>
      <c r="R17" s="13">
        <f>+'[5]Water Heaters Purchased'!R17+'[6]Water Heaters Purchased'!R17</f>
        <v>22777.514428571434</v>
      </c>
      <c r="S17" s="13">
        <f>+'[5]Water Heaters Purchased'!S17+'[6]Water Heaters Purchased'!S17</f>
        <v>22777.514428571434</v>
      </c>
      <c r="T17" s="13">
        <f>+'[5]Water Heaters Purchased'!T17+'[6]Water Heaters Purchased'!T17</f>
        <v>22777.514428571434</v>
      </c>
      <c r="U17" s="13">
        <f>+'[5]Water Heaters Purchased'!U17+'[6]Water Heaters Purchased'!U17</f>
        <v>22777.514428571427</v>
      </c>
      <c r="V17" s="13">
        <f>+'[5]Water Heaters Purchased'!V17+'[6]Water Heaters Purchased'!V17</f>
        <v>22777.514428571427</v>
      </c>
      <c r="W17" s="13">
        <f>+'[5]Water Heaters Purchased'!W17+'[6]Water Heaters Purchased'!W17</f>
        <v>22777.514428571427</v>
      </c>
    </row>
    <row r="18" spans="1:23" x14ac:dyDescent="0.25">
      <c r="A18" s="3" t="str">
        <f>+'Water Heater Stock'!A18</f>
        <v>Instant Gas</v>
      </c>
      <c r="B18" s="13">
        <f>+'[5]Water Heaters Purchased'!B18+'[6]Water Heaters Purchased'!B18</f>
        <v>0</v>
      </c>
      <c r="C18" s="13">
        <f>+'[5]Water Heaters Purchased'!C18+'[6]Water Heaters Purchased'!C18</f>
        <v>0</v>
      </c>
      <c r="D18" s="13">
        <f>+'[5]Water Heaters Purchased'!D18+'[6]Water Heaters Purchased'!D18</f>
        <v>0</v>
      </c>
      <c r="E18" s="13">
        <f>+'[5]Water Heaters Purchased'!E18+'[6]Water Heaters Purchased'!E18</f>
        <v>0</v>
      </c>
      <c r="F18" s="13">
        <f>+'[5]Water Heaters Purchased'!F18+'[6]Water Heaters Purchased'!F18</f>
        <v>0</v>
      </c>
      <c r="G18" s="13">
        <f>+'[5]Water Heaters Purchased'!G18+'[6]Water Heaters Purchased'!G18</f>
        <v>0</v>
      </c>
      <c r="H18" s="13">
        <f>+'[5]Water Heaters Purchased'!H18+'[6]Water Heaters Purchased'!H18</f>
        <v>0</v>
      </c>
      <c r="I18" s="13">
        <f>+'[5]Water Heaters Purchased'!I18+'[6]Water Heaters Purchased'!I18</f>
        <v>0</v>
      </c>
      <c r="J18" s="13">
        <f>+'[5]Water Heaters Purchased'!J18+'[6]Water Heaters Purchased'!J18</f>
        <v>0</v>
      </c>
      <c r="K18" s="13">
        <f>+'[5]Water Heaters Purchased'!K18+'[6]Water Heaters Purchased'!K18</f>
        <v>0</v>
      </c>
      <c r="L18" s="13">
        <f>+'[5]Water Heaters Purchased'!L18+'[6]Water Heaters Purchased'!L18</f>
        <v>0</v>
      </c>
      <c r="M18" s="13">
        <f>+'[5]Water Heaters Purchased'!M18+'[6]Water Heaters Purchased'!M18</f>
        <v>0</v>
      </c>
      <c r="N18" s="13">
        <f>+'[5]Water Heaters Purchased'!N18+'[6]Water Heaters Purchased'!N18</f>
        <v>0</v>
      </c>
      <c r="O18" s="13">
        <f>+'[5]Water Heaters Purchased'!O18+'[6]Water Heaters Purchased'!O18</f>
        <v>0</v>
      </c>
      <c r="P18" s="13">
        <f>+'[5]Water Heaters Purchased'!P18+'[6]Water Heaters Purchased'!P18</f>
        <v>0</v>
      </c>
      <c r="Q18" s="13">
        <f>+'[5]Water Heaters Purchased'!Q18+'[6]Water Heaters Purchased'!Q18</f>
        <v>0</v>
      </c>
      <c r="R18" s="13">
        <f>+'[5]Water Heaters Purchased'!R18+'[6]Water Heaters Purchased'!R18</f>
        <v>0</v>
      </c>
      <c r="S18" s="13">
        <f>+'[5]Water Heaters Purchased'!S18+'[6]Water Heaters Purchased'!S18</f>
        <v>0</v>
      </c>
      <c r="T18" s="13">
        <f>+'[5]Water Heaters Purchased'!T18+'[6]Water Heaters Purchased'!T18</f>
        <v>0</v>
      </c>
      <c r="U18" s="13">
        <f>+'[5]Water Heaters Purchased'!U18+'[6]Water Heaters Purchased'!U18</f>
        <v>0</v>
      </c>
      <c r="V18" s="13">
        <f>+'[5]Water Heaters Purchased'!V18+'[6]Water Heaters Purchased'!V18</f>
        <v>0</v>
      </c>
      <c r="W18" s="13">
        <f>+'[5]Water Heaters Purchased'!W18+'[6]Water Heaters Purchased'!W18</f>
        <v>0</v>
      </c>
    </row>
    <row r="19" spans="1:23" x14ac:dyDescent="0.25">
      <c r="A19" s="3" t="str">
        <f>+'Water Heater Stock'!A19</f>
        <v>Condensing Gas</v>
      </c>
      <c r="B19" s="13">
        <f>+'[5]Water Heaters Purchased'!B19+'[6]Water Heaters Purchased'!B19</f>
        <v>0</v>
      </c>
      <c r="C19" s="13">
        <f>+'[5]Water Heaters Purchased'!C19+'[6]Water Heaters Purchased'!C19</f>
        <v>0</v>
      </c>
      <c r="D19" s="13">
        <f>+'[5]Water Heaters Purchased'!D19+'[6]Water Heaters Purchased'!D19</f>
        <v>0</v>
      </c>
      <c r="E19" s="13">
        <f>+'[5]Water Heaters Purchased'!E19+'[6]Water Heaters Purchased'!E19</f>
        <v>0</v>
      </c>
      <c r="F19" s="13">
        <f>+'[5]Water Heaters Purchased'!F19+'[6]Water Heaters Purchased'!F19</f>
        <v>0</v>
      </c>
      <c r="G19" s="13">
        <f>+'[5]Water Heaters Purchased'!G19+'[6]Water Heaters Purchased'!G19</f>
        <v>0</v>
      </c>
      <c r="H19" s="13">
        <f>+'[5]Water Heaters Purchased'!H19+'[6]Water Heaters Purchased'!H19</f>
        <v>0</v>
      </c>
      <c r="I19" s="13">
        <f>+'[5]Water Heaters Purchased'!I19+'[6]Water Heaters Purchased'!I19</f>
        <v>0</v>
      </c>
      <c r="J19" s="13">
        <f>+'[5]Water Heaters Purchased'!J19+'[6]Water Heaters Purchased'!J19</f>
        <v>0</v>
      </c>
      <c r="K19" s="13">
        <f>+'[5]Water Heaters Purchased'!K19+'[6]Water Heaters Purchased'!K19</f>
        <v>0</v>
      </c>
      <c r="L19" s="13">
        <f>+'[5]Water Heaters Purchased'!L19+'[6]Water Heaters Purchased'!L19</f>
        <v>0</v>
      </c>
      <c r="M19" s="13">
        <f>+'[5]Water Heaters Purchased'!M19+'[6]Water Heaters Purchased'!M19</f>
        <v>0</v>
      </c>
      <c r="N19" s="13">
        <f>+'[5]Water Heaters Purchased'!N19+'[6]Water Heaters Purchased'!N19</f>
        <v>0</v>
      </c>
      <c r="O19" s="13">
        <f>+'[5]Water Heaters Purchased'!O19+'[6]Water Heaters Purchased'!O19</f>
        <v>0</v>
      </c>
      <c r="P19" s="13">
        <f>+'[5]Water Heaters Purchased'!P19+'[6]Water Heaters Purchased'!P19</f>
        <v>0</v>
      </c>
      <c r="Q19" s="13">
        <f>+'[5]Water Heaters Purchased'!Q19+'[6]Water Heaters Purchased'!Q19</f>
        <v>0</v>
      </c>
      <c r="R19" s="13">
        <f>+'[5]Water Heaters Purchased'!R19+'[6]Water Heaters Purchased'!R19</f>
        <v>0</v>
      </c>
      <c r="S19" s="13">
        <f>+'[5]Water Heaters Purchased'!S19+'[6]Water Heaters Purchased'!S19</f>
        <v>0</v>
      </c>
      <c r="T19" s="13">
        <f>+'[5]Water Heaters Purchased'!T19+'[6]Water Heaters Purchased'!T19</f>
        <v>0</v>
      </c>
      <c r="U19" s="13">
        <f>+'[5]Water Heaters Purchased'!U19+'[6]Water Heaters Purchased'!U19</f>
        <v>0</v>
      </c>
      <c r="V19" s="13">
        <f>+'[5]Water Heaters Purchased'!V19+'[6]Water Heaters Purchased'!V19</f>
        <v>0</v>
      </c>
      <c r="W19" s="13">
        <f>+'[5]Water Heaters Purchased'!W19+'[6]Water Heaters Purchased'!W19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7"/>
  <sheetViews>
    <sheetView workbookViewId="0">
      <selection activeCell="B5" sqref="B5"/>
    </sheetView>
  </sheetViews>
  <sheetFormatPr defaultColWidth="9.140625" defaultRowHeight="15.75" x14ac:dyDescent="0.25"/>
  <cols>
    <col min="1" max="1" width="20.7109375" style="3" customWidth="1"/>
    <col min="2" max="9" width="9.7109375" style="3" customWidth="1"/>
    <col min="10" max="29" width="8.42578125" style="3" customWidth="1"/>
    <col min="30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ht="18" customHeight="1" x14ac:dyDescent="0.25">
      <c r="A3" s="20" t="s">
        <v>84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tr">
        <f>'Input Assumptions'!D45</f>
        <v>Electric Resistance</v>
      </c>
      <c r="B5" s="12">
        <f>'Water Heater Stock'!B6/'Water Heater Stock'!B$5</f>
        <v>1</v>
      </c>
      <c r="C5" s="12">
        <f>'Water Heater Stock'!C6/'Water Heater Stock'!C$5</f>
        <v>0.97837826955394169</v>
      </c>
      <c r="D5" s="12">
        <f>'Water Heater Stock'!D6/'Water Heater Stock'!D$5</f>
        <v>0.95827193707252822</v>
      </c>
      <c r="E5" s="12">
        <f>'Water Heater Stock'!E6/'Water Heater Stock'!E$5</f>
        <v>0.93956372712313019</v>
      </c>
      <c r="F5" s="12">
        <f>'Water Heater Stock'!F6/'Water Heater Stock'!F$5</f>
        <v>0.92213883435177946</v>
      </c>
      <c r="G5" s="12">
        <f>'Water Heater Stock'!G6/'Water Heater Stock'!G$5</f>
        <v>0.9058822958608489</v>
      </c>
      <c r="H5" s="12">
        <f>'Water Heater Stock'!H6/'Water Heater Stock'!H$5</f>
        <v>0.89067613949119784</v>
      </c>
      <c r="I5" s="12">
        <f>'Water Heater Stock'!I6/'Water Heater Stock'!I$5</f>
        <v>0.87639652767076026</v>
      </c>
      <c r="J5" s="12">
        <f>'Water Heater Stock'!J6/'Water Heater Stock'!J$5</f>
        <v>0.86291122859953884</v>
      </c>
      <c r="K5" s="12">
        <f>'Water Heater Stock'!K6/'Water Heater Stock'!K$5</f>
        <v>0.85007784153244448</v>
      </c>
      <c r="L5" s="12">
        <f>'Water Heater Stock'!L6/'Water Heater Stock'!L$5</f>
        <v>0.83774325046409115</v>
      </c>
      <c r="M5" s="12">
        <f>'Water Heater Stock'!M6/'Water Heater Stock'!M$5</f>
        <v>0.82574474646140528</v>
      </c>
      <c r="N5" s="12">
        <f>'Water Heater Stock'!N6/'Water Heater Stock'!N$5</f>
        <v>0.81391311494433949</v>
      </c>
      <c r="O5" s="12">
        <f>'Water Heater Stock'!O6/'Water Heater Stock'!O$5</f>
        <v>0.80207772300344637</v>
      </c>
      <c r="P5" s="12">
        <f>'Water Heater Stock'!P6/'Water Heater Stock'!P$5</f>
        <v>0.7900732923166649</v>
      </c>
      <c r="Q5" s="12">
        <f>'Water Heater Stock'!Q6/'Water Heater Stock'!Q$5</f>
        <v>0.777747676738065</v>
      </c>
      <c r="R5" s="12">
        <f>'Water Heater Stock'!R6/'Water Heater Stock'!R$5</f>
        <v>0.76496968083359851</v>
      </c>
      <c r="S5" s="12">
        <f>'Water Heater Stock'!S6/'Water Heater Stock'!S$5</f>
        <v>0.75163585270439592</v>
      </c>
      <c r="T5" s="12">
        <f>'Water Heater Stock'!T6/'Water Heater Stock'!T$5</f>
        <v>0.73767531122457242</v>
      </c>
      <c r="U5" s="12">
        <f>'Water Heater Stock'!U6/'Water Heater Stock'!U$5</f>
        <v>0.72305200061830721</v>
      </c>
      <c r="V5" s="12">
        <f>'Water Heater Stock'!V6/'Water Heater Stock'!V$5</f>
        <v>0.70776421215517715</v>
      </c>
      <c r="W5" s="12">
        <f>'Water Heater Stock'!W6/'Water Heater Stock'!W$5</f>
        <v>0.69184165053036717</v>
      </c>
    </row>
    <row r="6" spans="1:23" x14ac:dyDescent="0.25">
      <c r="A6" s="3" t="str">
        <f>'Input Assumptions'!D46</f>
        <v>HPWH</v>
      </c>
      <c r="B6" s="12">
        <f>'Water Heater Stock'!B7/'Water Heater Stock'!B$5</f>
        <v>0</v>
      </c>
      <c r="C6" s="12">
        <f>'Water Heater Stock'!C7/'Water Heater Stock'!C$5</f>
        <v>4.1334564318959077E-3</v>
      </c>
      <c r="D6" s="12">
        <f>'Water Heater Stock'!D7/'Water Heater Stock'!D$5</f>
        <v>7.9754089654225889E-3</v>
      </c>
      <c r="E6" s="12">
        <f>'Water Heater Stock'!E7/'Water Heater Stock'!E$5</f>
        <v>1.1552171831003946E-2</v>
      </c>
      <c r="F6" s="12">
        <f>'Water Heater Stock'!F7/'Water Heater Stock'!F$5</f>
        <v>1.489151393276064E-2</v>
      </c>
      <c r="G6" s="12">
        <f>'Water Heater Stock'!G7/'Water Heater Stock'!G$5</f>
        <v>1.8023925005798153E-2</v>
      </c>
      <c r="H6" s="12">
        <f>'Water Heater Stock'!H7/'Water Heater Stock'!H$5</f>
        <v>2.0984013330432535E-2</v>
      </c>
      <c r="I6" s="12">
        <f>'Water Heater Stock'!I7/'Water Heater Stock'!I$5</f>
        <v>2.3811907984949716E-2</v>
      </c>
      <c r="J6" s="12">
        <f>'Water Heater Stock'!J7/'Water Heater Stock'!J$5</f>
        <v>2.6554476826892163E-2</v>
      </c>
      <c r="K6" s="12">
        <f>'Water Heater Stock'!K7/'Water Heater Stock'!K$5</f>
        <v>2.9266120137483198E-2</v>
      </c>
      <c r="L6" s="12">
        <f>'Water Heater Stock'!L7/'Water Heater Stock'!L$5</f>
        <v>3.2008876080614729E-2</v>
      </c>
      <c r="M6" s="12">
        <f>'Water Heater Stock'!M7/'Water Heater Stock'!M$5</f>
        <v>3.4851596596573692E-2</v>
      </c>
      <c r="N6" s="12">
        <f>'Water Heater Stock'!N7/'Water Heater Stock'!N$5</f>
        <v>3.7868036220425498E-2</v>
      </c>
      <c r="O6" s="12">
        <f>'Water Heater Stock'!O7/'Water Heater Stock'!O$5</f>
        <v>4.113384474920849E-2</v>
      </c>
      <c r="P6" s="12">
        <f>'Water Heater Stock'!P7/'Water Heater Stock'!P$5</f>
        <v>4.4722650470859472E-2</v>
      </c>
      <c r="Q6" s="12">
        <f>'Water Heater Stock'!Q7/'Water Heater Stock'!Q$5</f>
        <v>4.870162323410715E-2</v>
      </c>
      <c r="R6" s="12">
        <f>'Water Heater Stock'!R7/'Water Heater Stock'!R$5</f>
        <v>5.3127059779851549E-2</v>
      </c>
      <c r="S6" s="12">
        <f>'Water Heater Stock'!S7/'Water Heater Stock'!S$5</f>
        <v>5.804058472180898E-2</v>
      </c>
      <c r="T6" s="12">
        <f>'Water Heater Stock'!T7/'Water Heater Stock'!T$5</f>
        <v>6.3466483211444435E-2</v>
      </c>
      <c r="U6" s="12">
        <f>'Water Heater Stock'!U7/'Water Heater Stock'!U$5</f>
        <v>6.9410490713880349E-2</v>
      </c>
      <c r="V6" s="12">
        <f>'Water Heater Stock'!V7/'Water Heater Stock'!V$5</f>
        <v>7.5860114036504639E-2</v>
      </c>
      <c r="W6" s="12">
        <f>'Water Heater Stock'!W7/'Water Heater Stock'!W$5</f>
        <v>8.2786314731321115E-2</v>
      </c>
    </row>
    <row r="7" spans="1:23" x14ac:dyDescent="0.25">
      <c r="A7" s="3" t="str">
        <f>'Input Assumptions'!D47</f>
        <v>Gas Tank</v>
      </c>
      <c r="B7" s="12">
        <f>'Water Heater Stock'!B8/'Water Heater Stock'!B$5</f>
        <v>0</v>
      </c>
      <c r="C7" s="12">
        <f>'Water Heater Stock'!C8/'Water Heater Stock'!C$5</f>
        <v>1.3957875871217256E-2</v>
      </c>
      <c r="D7" s="12">
        <f>'Water Heater Stock'!D8/'Water Heater Stock'!D$5</f>
        <v>2.6932406754284984E-2</v>
      </c>
      <c r="E7" s="12">
        <f>'Water Heater Stock'!E8/'Water Heater Stock'!E$5</f>
        <v>3.8990478787501538E-2</v>
      </c>
      <c r="F7" s="12">
        <f>'Water Heater Stock'!F8/'Water Heater Stock'!F$5</f>
        <v>5.0192493909151259E-2</v>
      </c>
      <c r="G7" s="12">
        <f>'Water Heater Stock'!G8/'Water Heater Stock'!G$5</f>
        <v>6.0592119788221731E-2</v>
      </c>
      <c r="H7" s="12">
        <f>'Water Heater Stock'!H8/'Water Heater Stock'!H$5</f>
        <v>7.023593514368219E-2</v>
      </c>
      <c r="I7" s="12">
        <f>'Water Heater Stock'!I8/'Water Heater Stock'!I$5</f>
        <v>7.916303656495291E-2</v>
      </c>
      <c r="J7" s="12">
        <f>'Water Heater Stock'!J8/'Water Heater Stock'!J$5</f>
        <v>8.7404706098063237E-2</v>
      </c>
      <c r="K7" s="12">
        <f>'Water Heater Stock'!K8/'Water Heater Stock'!K$5</f>
        <v>9.4984267339405321E-2</v>
      </c>
      <c r="L7" s="12">
        <f>'Water Heater Stock'!L8/'Water Heater Stock'!L$5</f>
        <v>0.10191727253065899</v>
      </c>
      <c r="M7" s="12">
        <f>'Water Heater Stock'!M8/'Water Heater Stock'!M$5</f>
        <v>0.10821215384822214</v>
      </c>
      <c r="N7" s="12">
        <f>'Water Heater Stock'!N8/'Water Heater Stock'!N$5</f>
        <v>0.1138714300312675</v>
      </c>
      <c r="O7" s="12">
        <f>'Water Heater Stock'!O8/'Water Heater Stock'!O$5</f>
        <v>0.11889348220077721</v>
      </c>
      <c r="P7" s="12">
        <f>'Water Heater Stock'!P8/'Water Heater Stock'!P$5</f>
        <v>0.12327480864258544</v>
      </c>
      <c r="Q7" s="12">
        <f>'Water Heater Stock'!Q8/'Water Heater Stock'!Q$5</f>
        <v>0.12701255879906584</v>
      </c>
      <c r="R7" s="12">
        <f>'Water Heater Stock'!R8/'Water Heater Stock'!R$5</f>
        <v>0.13010706204500205</v>
      </c>
      <c r="S7" s="12">
        <f>'Water Heater Stock'!S8/'Water Heater Stock'!S$5</f>
        <v>0.13256403602907177</v>
      </c>
      <c r="T7" s="12">
        <f>'Water Heater Stock'!T8/'Water Heater Stock'!T$5</f>
        <v>0.13439619742825892</v>
      </c>
      <c r="U7" s="12">
        <f>'Water Heater Stock'!U8/'Water Heater Stock'!U$5</f>
        <v>0.13562409758190064</v>
      </c>
      <c r="V7" s="12">
        <f>'Water Heater Stock'!V8/'Water Heater Stock'!V$5</f>
        <v>0.13627613876711889</v>
      </c>
      <c r="W7" s="12">
        <f>'Water Heater Stock'!W8/'Water Heater Stock'!W$5</f>
        <v>0.13638785677303619</v>
      </c>
    </row>
    <row r="8" spans="1:23" x14ac:dyDescent="0.25">
      <c r="A8" s="3" t="str">
        <f>'Input Assumptions'!D48</f>
        <v>Instant Gas</v>
      </c>
      <c r="B8" s="12">
        <f>'Water Heater Stock'!B9/'Water Heater Stock'!B$5</f>
        <v>0</v>
      </c>
      <c r="C8" s="12">
        <f>'Water Heater Stock'!C9/'Water Heater Stock'!C$5</f>
        <v>1.0696783428519666E-3</v>
      </c>
      <c r="D8" s="12">
        <f>'Water Heater Stock'!D9/'Water Heater Stock'!D$5</f>
        <v>2.0691676900962503E-3</v>
      </c>
      <c r="E8" s="12">
        <f>'Water Heater Stock'!E9/'Water Heater Stock'!E$5</f>
        <v>3.004918063348962E-3</v>
      </c>
      <c r="F8" s="12">
        <f>'Water Heater Stock'!F9/'Water Heater Stock'!F$5</f>
        <v>3.8838000626660483E-3</v>
      </c>
      <c r="G8" s="12">
        <f>'Water Heater Stock'!G9/'Water Heater Stock'!G$5</f>
        <v>4.713448278926345E-3</v>
      </c>
      <c r="H8" s="12">
        <f>'Water Heater Stock'!H9/'Water Heater Stock'!H$5</f>
        <v>5.5026475621184606E-3</v>
      </c>
      <c r="I8" s="12">
        <f>'Water Heater Stock'!I9/'Water Heater Stock'!I$5</f>
        <v>6.2617301375309502E-3</v>
      </c>
      <c r="J8" s="12">
        <f>'Water Heater Stock'!J9/'Water Heater Stock'!J$5</f>
        <v>7.0029339940069933E-3</v>
      </c>
      <c r="K8" s="12">
        <f>'Water Heater Stock'!K9/'Water Heater Stock'!K$5</f>
        <v>7.7406574550939744E-3</v>
      </c>
      <c r="L8" s="12">
        <f>'Water Heater Stock'!L9/'Water Heater Stock'!L$5</f>
        <v>8.4915360449811864E-3</v>
      </c>
      <c r="M8" s="12">
        <f>'Water Heater Stock'!M9/'Water Heater Stock'!M$5</f>
        <v>9.2742710939931541E-3</v>
      </c>
      <c r="N8" s="12">
        <f>'Water Heater Stock'!N9/'Water Heater Stock'!N$5</f>
        <v>1.0109159712562155E-2</v>
      </c>
      <c r="O8" s="12">
        <f>'Water Heater Stock'!O9/'Water Heater Stock'!O$5</f>
        <v>1.1017314472768288E-2</v>
      </c>
      <c r="P8" s="12">
        <f>'Water Heater Stock'!P9/'Water Heater Stock'!P$5</f>
        <v>1.2019614495744926E-2</v>
      </c>
      <c r="Q8" s="12">
        <f>'Water Heater Stock'!Q9/'Water Heater Stock'!Q$5</f>
        <v>1.3135487065926738E-2</v>
      </c>
      <c r="R8" s="12">
        <f>'Water Heater Stock'!R9/'Water Heater Stock'!R$5</f>
        <v>1.4381664875790932E-2</v>
      </c>
      <c r="S8" s="12">
        <f>'Water Heater Stock'!S9/'Water Heater Stock'!S$5</f>
        <v>1.5771083233053866E-2</v>
      </c>
      <c r="T8" s="12">
        <f>'Water Heater Stock'!T9/'Water Heater Stock'!T$5</f>
        <v>1.7312065482628144E-2</v>
      </c>
      <c r="U8" s="12">
        <f>'Water Heater Stock'!U9/'Water Heater Stock'!U$5</f>
        <v>1.9007896236907056E-2</v>
      </c>
      <c r="V8" s="12">
        <f>'Water Heater Stock'!V9/'Water Heater Stock'!V$5</f>
        <v>2.0856814319278709E-2</v>
      </c>
      <c r="W8" s="12">
        <f>'Water Heater Stock'!W9/'Water Heater Stock'!W$5</f>
        <v>2.2852389467711478E-2</v>
      </c>
    </row>
    <row r="9" spans="1:23" x14ac:dyDescent="0.25">
      <c r="A9" s="3" t="str">
        <f>'Input Assumptions'!D49</f>
        <v>Condensing Gas</v>
      </c>
      <c r="B9" s="12">
        <f>'Water Heater Stock'!B10/'Water Heater Stock'!B$5</f>
        <v>0</v>
      </c>
      <c r="C9" s="12">
        <f>'Water Heater Stock'!C10/'Water Heater Stock'!C$5</f>
        <v>2.4607198000930878E-3</v>
      </c>
      <c r="D9" s="12">
        <f>'Water Heater Stock'!D10/'Water Heater Stock'!D$5</f>
        <v>4.7510795176678167E-3</v>
      </c>
      <c r="E9" s="12">
        <f>'Water Heater Stock'!E10/'Water Heater Stock'!E$5</f>
        <v>6.8887041950154871E-3</v>
      </c>
      <c r="F9" s="12">
        <f>'Water Heater Stock'!F10/'Water Heater Stock'!F$5</f>
        <v>8.8933577436425791E-3</v>
      </c>
      <c r="G9" s="12">
        <f>'Water Heater Stock'!G10/'Water Heater Stock'!G$5</f>
        <v>1.0788211066204799E-2</v>
      </c>
      <c r="H9" s="12">
        <f>'Water Heater Stock'!H10/'Water Heater Stock'!H$5</f>
        <v>1.260126447256902E-2</v>
      </c>
      <c r="I9" s="12">
        <f>'Water Heater Stock'!I10/'Water Heater Stock'!I$5</f>
        <v>1.4366797641806242E-2</v>
      </c>
      <c r="J9" s="12">
        <f>'Water Heater Stock'!J10/'Water Heater Stock'!J$5</f>
        <v>1.6126654481498703E-2</v>
      </c>
      <c r="K9" s="12">
        <f>'Water Heater Stock'!K10/'Water Heater Stock'!K$5</f>
        <v>1.7931113535573088E-2</v>
      </c>
      <c r="L9" s="12">
        <f>'Water Heater Stock'!L10/'Water Heater Stock'!L$5</f>
        <v>1.9839064879654068E-2</v>
      </c>
      <c r="M9" s="12">
        <f>'Water Heater Stock'!M10/'Water Heater Stock'!M$5</f>
        <v>2.1917231999805772E-2</v>
      </c>
      <c r="N9" s="12">
        <f>'Water Heater Stock'!N10/'Water Heater Stock'!N$5</f>
        <v>2.4238259091405399E-2</v>
      </c>
      <c r="O9" s="12">
        <f>'Water Heater Stock'!O10/'Water Heater Stock'!O$5</f>
        <v>2.6877635573799602E-2</v>
      </c>
      <c r="P9" s="12">
        <f>'Water Heater Stock'!P10/'Water Heater Stock'!P$5</f>
        <v>2.9909634074145326E-2</v>
      </c>
      <c r="Q9" s="12">
        <f>'Water Heater Stock'!Q10/'Water Heater Stock'!Q$5</f>
        <v>3.3402654162835228E-2</v>
      </c>
      <c r="R9" s="12">
        <f>'Water Heater Stock'!R10/'Water Heater Stock'!R$5</f>
        <v>3.7414532465756933E-2</v>
      </c>
      <c r="S9" s="12">
        <f>'Water Heater Stock'!S10/'Water Heater Stock'!S$5</f>
        <v>4.1988443311669295E-2</v>
      </c>
      <c r="T9" s="12">
        <f>'Water Heater Stock'!T10/'Water Heater Stock'!T$5</f>
        <v>4.7149942653096161E-2</v>
      </c>
      <c r="U9" s="12">
        <f>'Water Heater Stock'!U10/'Water Heater Stock'!U$5</f>
        <v>5.2905514849004652E-2</v>
      </c>
      <c r="V9" s="12">
        <f>'Water Heater Stock'!V10/'Water Heater Stock'!V$5</f>
        <v>5.9242720721920647E-2</v>
      </c>
      <c r="W9" s="12">
        <f>'Water Heater Stock'!W10/'Water Heater Stock'!W$5</f>
        <v>6.6131788497564029E-2</v>
      </c>
    </row>
    <row r="11" spans="1:23" x14ac:dyDescent="0.25">
      <c r="A11" s="20" t="s">
        <v>85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tr">
        <f>'Input Assumptions'!D45</f>
        <v>Electric Resistance</v>
      </c>
      <c r="B13" s="12">
        <f>'Water Heater Stock'!B15/'Water Heater Stock'!B$14</f>
        <v>1</v>
      </c>
      <c r="C13" s="12">
        <f>'Water Heater Stock'!C15/'Water Heater Stock'!C$14</f>
        <v>0.9285714285714286</v>
      </c>
      <c r="D13" s="12">
        <f>'Water Heater Stock'!D15/'Water Heater Stock'!D$14</f>
        <v>0.86224489795918369</v>
      </c>
      <c r="E13" s="12">
        <f>'Water Heater Stock'!E15/'Water Heater Stock'!E$14</f>
        <v>0.80065597667638488</v>
      </c>
      <c r="F13" s="12">
        <f>'Water Heater Stock'!F15/'Water Heater Stock'!F$14</f>
        <v>0.74346626405664307</v>
      </c>
      <c r="G13" s="12">
        <f>'Water Heater Stock'!G15/'Water Heater Stock'!G$14</f>
        <v>0.69036153090974006</v>
      </c>
      <c r="H13" s="12">
        <f>'Water Heater Stock'!H15/'Water Heater Stock'!H$14</f>
        <v>0.64104999298761567</v>
      </c>
      <c r="I13" s="12">
        <f>'Water Heater Stock'!I15/'Water Heater Stock'!I$14</f>
        <v>0.59526070777421458</v>
      </c>
      <c r="J13" s="12">
        <f>'Water Heater Stock'!J15/'Water Heater Stock'!J$14</f>
        <v>0.55274208579034201</v>
      </c>
      <c r="K13" s="12">
        <f>'Water Heater Stock'!K15/'Water Heater Stock'!K$14</f>
        <v>0.51326050823388902</v>
      </c>
      <c r="L13" s="12">
        <f>'Water Heater Stock'!L15/'Water Heater Stock'!L$14</f>
        <v>0.47659904336003989</v>
      </c>
      <c r="M13" s="12">
        <f>'Water Heater Stock'!M15/'Water Heater Stock'!M$14</f>
        <v>0.44255625454860842</v>
      </c>
      <c r="N13" s="12">
        <f>'Water Heater Stock'!N15/'Water Heater Stock'!N$14</f>
        <v>0.41094509350942215</v>
      </c>
      <c r="O13" s="12">
        <f>'Water Heater Stock'!O15/'Water Heater Stock'!O$14</f>
        <v>0.38159187254446342</v>
      </c>
      <c r="P13" s="12">
        <f>'Water Heater Stock'!P15/'Water Heater Stock'!P$14</f>
        <v>0.35433531021985887</v>
      </c>
      <c r="Q13" s="12">
        <f>'Water Heater Stock'!Q15/'Water Heater Stock'!Q$14</f>
        <v>0.32902564520415467</v>
      </c>
      <c r="R13" s="12">
        <f>'Water Heater Stock'!R15/'Water Heater Stock'!R$14</f>
        <v>0.30552381340385792</v>
      </c>
      <c r="S13" s="12">
        <f>'Water Heater Stock'!S15/'Water Heater Stock'!S$14</f>
        <v>0.28370068387501096</v>
      </c>
      <c r="T13" s="12">
        <f>'Water Heater Stock'!T15/'Water Heater Stock'!T$14</f>
        <v>0.26343634931251014</v>
      </c>
      <c r="U13" s="12">
        <f>'Water Heater Stock'!U15/'Water Heater Stock'!U$14</f>
        <v>0.24461946721875938</v>
      </c>
      <c r="V13" s="12">
        <f>'Water Heater Stock'!V15/'Water Heater Stock'!V$14</f>
        <v>0.22714664813170518</v>
      </c>
      <c r="W13" s="12">
        <f>'Water Heater Stock'!W15/'Water Heater Stock'!W$14</f>
        <v>0.2109218875508691</v>
      </c>
    </row>
    <row r="14" spans="1:23" x14ac:dyDescent="0.25">
      <c r="A14" s="3" t="str">
        <f>'Input Assumptions'!D46</f>
        <v>HPWH</v>
      </c>
      <c r="B14" s="12">
        <f>'Water Heater Stock'!B16/'Water Heater Stock'!B$14</f>
        <v>0</v>
      </c>
      <c r="C14" s="12">
        <f>'Water Heater Stock'!C16/'Water Heater Stock'!C$14</f>
        <v>7.6489765809610397E-3</v>
      </c>
      <c r="D14" s="12">
        <f>'Water Heater Stock'!D16/'Water Heater Stock'!D$14</f>
        <v>1.4751597691853432E-2</v>
      </c>
      <c r="E14" s="12">
        <f>'Water Heater Stock'!E16/'Water Heater Stock'!E$14</f>
        <v>2.1346888723396372E-2</v>
      </c>
      <c r="F14" s="12">
        <f>'Water Heater Stock'!F16/'Water Heater Stock'!F$14</f>
        <v>2.7471087538400524E-2</v>
      </c>
      <c r="G14" s="12">
        <f>'Water Heater Stock'!G16/'Water Heater Stock'!G$14</f>
        <v>3.3157843580904386E-2</v>
      </c>
      <c r="H14" s="12">
        <f>'Water Heater Stock'!H16/'Water Heater Stock'!H$14</f>
        <v>3.8438402763229386E-2</v>
      </c>
      <c r="I14" s="12">
        <f>'Water Heater Stock'!I16/'Water Heater Stock'!I$14</f>
        <v>4.3341779146816903E-2</v>
      </c>
      <c r="J14" s="12">
        <f>'Water Heater Stock'!J16/'Water Heater Stock'!J$14</f>
        <v>4.7894914360148151E-2</v>
      </c>
      <c r="K14" s="12">
        <f>'Water Heater Stock'!K16/'Water Heater Stock'!K$14</f>
        <v>5.2122825629670036E-2</v>
      </c>
      <c r="L14" s="12">
        <f>'Water Heater Stock'!L16/'Water Heater Stock'!L$14</f>
        <v>5.6048743237083219E-2</v>
      </c>
      <c r="M14" s="12">
        <f>'Water Heater Stock'!M16/'Water Heater Stock'!M$14</f>
        <v>5.9694238158252595E-2</v>
      </c>
      <c r="N14" s="12">
        <f>'Water Heater Stock'!N16/'Water Heater Stock'!N$14</f>
        <v>6.307934058505274E-2</v>
      </c>
      <c r="O14" s="12">
        <f>'Water Heater Stock'!O16/'Water Heater Stock'!O$14</f>
        <v>0.10230451204548129</v>
      </c>
      <c r="P14" s="12">
        <f>'Water Heater Stock'!P16/'Water Heater Stock'!P$14</f>
        <v>0.13872788554445065</v>
      </c>
      <c r="Q14" s="12">
        <f>'Water Heater Stock'!Q16/'Water Heater Stock'!Q$14</f>
        <v>0.17254958950777938</v>
      </c>
      <c r="R14" s="12">
        <f>'Water Heater Stock'!R16/'Water Heater Stock'!R$14</f>
        <v>0.20395545747372745</v>
      </c>
      <c r="S14" s="12">
        <f>'Water Heater Stock'!S16/'Water Heater Stock'!S$14</f>
        <v>0.23311804915639356</v>
      </c>
      <c r="T14" s="12">
        <f>'Water Heater Stock'!T16/'Water Heater Stock'!T$14</f>
        <v>0.26019759857601205</v>
      </c>
      <c r="U14" s="12">
        <f>'Water Heater Stock'!U16/'Water Heater Stock'!U$14</f>
        <v>0.2853428944656578</v>
      </c>
      <c r="V14" s="12">
        <f>'Water Heater Stock'!V16/'Water Heater Stock'!V$14</f>
        <v>0.30869209779175744</v>
      </c>
      <c r="W14" s="12">
        <f>'Water Heater Stock'!W16/'Water Heater Stock'!W$14</f>
        <v>0.3303735008802785</v>
      </c>
    </row>
    <row r="15" spans="1:23" x14ac:dyDescent="0.25">
      <c r="A15" s="3" t="str">
        <f>'Input Assumptions'!D47</f>
        <v>Gas Tank</v>
      </c>
      <c r="B15" s="12">
        <f>'Water Heater Stock'!B17/'Water Heater Stock'!B$14</f>
        <v>0</v>
      </c>
      <c r="C15" s="12">
        <f>'Water Heater Stock'!C17/'Water Heater Stock'!C$14</f>
        <v>6.377959484761038E-2</v>
      </c>
      <c r="D15" s="12">
        <f>'Water Heater Stock'!D17/'Water Heater Stock'!D$14</f>
        <v>0.12300350434896293</v>
      </c>
      <c r="E15" s="12">
        <f>'Water Heater Stock'!E17/'Water Heater Stock'!E$14</f>
        <v>0.17799713460021882</v>
      </c>
      <c r="F15" s="12">
        <f>'Water Heater Stock'!F17/'Water Heater Stock'!F$14</f>
        <v>0.22906264840495641</v>
      </c>
      <c r="G15" s="12">
        <f>'Water Heater Stock'!G17/'Water Heater Stock'!G$14</f>
        <v>0.27648062550935565</v>
      </c>
      <c r="H15" s="12">
        <f>'Water Heater Stock'!H17/'Water Heater Stock'!H$14</f>
        <v>0.32051160424915487</v>
      </c>
      <c r="I15" s="12">
        <f>'Water Heater Stock'!I17/'Water Heater Stock'!I$14</f>
        <v>0.3613975130789685</v>
      </c>
      <c r="J15" s="12">
        <f>'Water Heater Stock'!J17/'Water Heater Stock'!J$14</f>
        <v>0.39936299984950974</v>
      </c>
      <c r="K15" s="12">
        <f>'Water Heater Stock'!K17/'Water Heater Stock'!K$14</f>
        <v>0.43461666613644084</v>
      </c>
      <c r="L15" s="12">
        <f>'Water Heater Stock'!L17/'Water Heater Stock'!L$14</f>
        <v>0.46735221340287691</v>
      </c>
      <c r="M15" s="12">
        <f>'Water Heater Stock'!M17/'Water Heater Stock'!M$14</f>
        <v>0.49774950729313894</v>
      </c>
      <c r="N15" s="12">
        <f>'Water Heater Stock'!N17/'Water Heater Stock'!N$14</f>
        <v>0.52597556590552519</v>
      </c>
      <c r="O15" s="12">
        <f>'Water Heater Stock'!O17/'Water Heater Stock'!O$14</f>
        <v>0.51610361541005534</v>
      </c>
      <c r="P15" s="12">
        <f>'Water Heater Stock'!P17/'Water Heater Stock'!P$14</f>
        <v>0.50693680423569043</v>
      </c>
      <c r="Q15" s="12">
        <f>'Water Heater Stock'!Q17/'Water Heater Stock'!Q$14</f>
        <v>0.49842476528806601</v>
      </c>
      <c r="R15" s="12">
        <f>'Water Heater Stock'!R17/'Water Heater Stock'!R$14</f>
        <v>0.49052072912241468</v>
      </c>
      <c r="S15" s="12">
        <f>'Water Heater Stock'!S17/'Water Heater Stock'!S$14</f>
        <v>0.48318126696859559</v>
      </c>
      <c r="T15" s="12">
        <f>'Water Heater Stock'!T17/'Water Heater Stock'!T$14</f>
        <v>0.47636605211147781</v>
      </c>
      <c r="U15" s="12">
        <f>'Water Heater Stock'!U17/'Water Heater Stock'!U$14</f>
        <v>0.47003763831558282</v>
      </c>
      <c r="V15" s="12">
        <f>'Water Heater Stock'!V17/'Water Heater Stock'!V$14</f>
        <v>0.46416125407653747</v>
      </c>
      <c r="W15" s="12">
        <f>'Water Heater Stock'!W17/'Water Heater Stock'!W$14</f>
        <v>0.45870461156885239</v>
      </c>
    </row>
    <row r="16" spans="1:23" x14ac:dyDescent="0.25">
      <c r="A16" s="3" t="str">
        <f>'Input Assumptions'!D48</f>
        <v>Instant Gas</v>
      </c>
      <c r="B16" s="12">
        <f>'Water Heater Stock'!B18/'Water Heater Stock'!B$14</f>
        <v>0</v>
      </c>
      <c r="C16" s="12">
        <f>'Water Heater Stock'!C18/'Water Heater Stock'!C$14</f>
        <v>0</v>
      </c>
      <c r="D16" s="12">
        <f>'Water Heater Stock'!D18/'Water Heater Stock'!D$14</f>
        <v>0</v>
      </c>
      <c r="E16" s="12">
        <f>'Water Heater Stock'!E18/'Water Heater Stock'!E$14</f>
        <v>0</v>
      </c>
      <c r="F16" s="12">
        <f>'Water Heater Stock'!F18/'Water Heater Stock'!F$14</f>
        <v>0</v>
      </c>
      <c r="G16" s="12">
        <f>'Water Heater Stock'!G18/'Water Heater Stock'!G$14</f>
        <v>0</v>
      </c>
      <c r="H16" s="12">
        <f>'Water Heater Stock'!H18/'Water Heater Stock'!H$14</f>
        <v>0</v>
      </c>
      <c r="I16" s="12">
        <f>'Water Heater Stock'!I18/'Water Heater Stock'!I$14</f>
        <v>0</v>
      </c>
      <c r="J16" s="12">
        <f>'Water Heater Stock'!J18/'Water Heater Stock'!J$14</f>
        <v>0</v>
      </c>
      <c r="K16" s="12">
        <f>'Water Heater Stock'!K18/'Water Heater Stock'!K$14</f>
        <v>0</v>
      </c>
      <c r="L16" s="12">
        <f>'Water Heater Stock'!L18/'Water Heater Stock'!L$14</f>
        <v>0</v>
      </c>
      <c r="M16" s="12">
        <f>'Water Heater Stock'!M18/'Water Heater Stock'!M$14</f>
        <v>0</v>
      </c>
      <c r="N16" s="12">
        <f>'Water Heater Stock'!N18/'Water Heater Stock'!N$14</f>
        <v>0</v>
      </c>
      <c r="O16" s="12">
        <f>'Water Heater Stock'!O18/'Water Heater Stock'!O$14</f>
        <v>0</v>
      </c>
      <c r="P16" s="12">
        <f>'Water Heater Stock'!P18/'Water Heater Stock'!P$14</f>
        <v>0</v>
      </c>
      <c r="Q16" s="12">
        <f>'Water Heater Stock'!Q18/'Water Heater Stock'!Q$14</f>
        <v>0</v>
      </c>
      <c r="R16" s="12">
        <f>'Water Heater Stock'!R18/'Water Heater Stock'!R$14</f>
        <v>0</v>
      </c>
      <c r="S16" s="12">
        <f>'Water Heater Stock'!S18/'Water Heater Stock'!S$14</f>
        <v>0</v>
      </c>
      <c r="T16" s="12">
        <f>'Water Heater Stock'!T18/'Water Heater Stock'!T$14</f>
        <v>0</v>
      </c>
      <c r="U16" s="12">
        <f>'Water Heater Stock'!U18/'Water Heater Stock'!U$14</f>
        <v>0</v>
      </c>
      <c r="V16" s="12">
        <f>'Water Heater Stock'!V18/'Water Heater Stock'!V$14</f>
        <v>0</v>
      </c>
      <c r="W16" s="12">
        <f>'Water Heater Stock'!W18/'Water Heater Stock'!W$14</f>
        <v>0</v>
      </c>
    </row>
    <row r="17" spans="1:23" x14ac:dyDescent="0.25">
      <c r="A17" s="3" t="str">
        <f>'Input Assumptions'!D49</f>
        <v>Condensing Gas</v>
      </c>
      <c r="B17" s="12">
        <f>'Water Heater Stock'!B19/'Water Heater Stock'!B$14</f>
        <v>0</v>
      </c>
      <c r="C17" s="12">
        <f>'Water Heater Stock'!C19/'Water Heater Stock'!C$14</f>
        <v>0</v>
      </c>
      <c r="D17" s="12">
        <f>'Water Heater Stock'!D19/'Water Heater Stock'!D$14</f>
        <v>0</v>
      </c>
      <c r="E17" s="12">
        <f>'Water Heater Stock'!E19/'Water Heater Stock'!E$14</f>
        <v>0</v>
      </c>
      <c r="F17" s="12">
        <f>'Water Heater Stock'!F19/'Water Heater Stock'!F$14</f>
        <v>0</v>
      </c>
      <c r="G17" s="12">
        <f>'Water Heater Stock'!G19/'Water Heater Stock'!G$14</f>
        <v>0</v>
      </c>
      <c r="H17" s="12">
        <f>'Water Heater Stock'!H19/'Water Heater Stock'!H$14</f>
        <v>0</v>
      </c>
      <c r="I17" s="12">
        <f>'Water Heater Stock'!I19/'Water Heater Stock'!I$14</f>
        <v>0</v>
      </c>
      <c r="J17" s="12">
        <f>'Water Heater Stock'!J19/'Water Heater Stock'!J$14</f>
        <v>0</v>
      </c>
      <c r="K17" s="12">
        <f>'Water Heater Stock'!K19/'Water Heater Stock'!K$14</f>
        <v>0</v>
      </c>
      <c r="L17" s="12">
        <f>'Water Heater Stock'!L19/'Water Heater Stock'!L$14</f>
        <v>0</v>
      </c>
      <c r="M17" s="12">
        <f>'Water Heater Stock'!M19/'Water Heater Stock'!M$14</f>
        <v>0</v>
      </c>
      <c r="N17" s="12">
        <f>'Water Heater Stock'!N19/'Water Heater Stock'!N$14</f>
        <v>0</v>
      </c>
      <c r="O17" s="12">
        <f>'Water Heater Stock'!O19/'Water Heater Stock'!O$14</f>
        <v>0</v>
      </c>
      <c r="P17" s="12">
        <f>'Water Heater Stock'!P19/'Water Heater Stock'!P$14</f>
        <v>0</v>
      </c>
      <c r="Q17" s="12">
        <f>'Water Heater Stock'!Q19/'Water Heater Stock'!Q$14</f>
        <v>0</v>
      </c>
      <c r="R17" s="12">
        <f>'Water Heater Stock'!R19/'Water Heater Stock'!R$14</f>
        <v>0</v>
      </c>
      <c r="S17" s="12">
        <f>'Water Heater Stock'!S19/'Water Heater Stock'!S$14</f>
        <v>0</v>
      </c>
      <c r="T17" s="12">
        <f>'Water Heater Stock'!T19/'Water Heater Stock'!T$14</f>
        <v>0</v>
      </c>
      <c r="U17" s="12">
        <f>'Water Heater Stock'!U19/'Water Heater Stock'!U$14</f>
        <v>0</v>
      </c>
      <c r="V17" s="12">
        <f>'Water Heater Stock'!V19/'Water Heater Stock'!V$14</f>
        <v>0</v>
      </c>
      <c r="W17" s="1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7"/>
  <sheetViews>
    <sheetView workbookViewId="0">
      <selection activeCell="B12" sqref="B12:W12"/>
    </sheetView>
  </sheetViews>
  <sheetFormatPr defaultColWidth="9.140625" defaultRowHeight="15.75" x14ac:dyDescent="0.25"/>
  <cols>
    <col min="1" max="1" width="20.7109375" style="3" customWidth="1"/>
    <col min="2" max="7" width="9.7109375" style="3" customWidth="1"/>
    <col min="8" max="29" width="8.42578125" style="3" customWidth="1"/>
    <col min="30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ht="18" customHeight="1" x14ac:dyDescent="0.25">
      <c r="A3" s="20" t="s">
        <v>66</v>
      </c>
    </row>
    <row r="4" spans="1:23" s="8" customFormat="1" x14ac:dyDescent="0.25">
      <c r="A4" s="18" t="s">
        <v>0</v>
      </c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  <c r="L4" s="17">
        <v>2024</v>
      </c>
      <c r="M4" s="17">
        <v>2025</v>
      </c>
      <c r="N4" s="17">
        <v>2026</v>
      </c>
      <c r="O4" s="17">
        <v>2027</v>
      </c>
      <c r="P4" s="17">
        <v>2028</v>
      </c>
      <c r="Q4" s="17">
        <v>2029</v>
      </c>
      <c r="R4" s="17">
        <v>2030</v>
      </c>
      <c r="S4" s="17">
        <v>2031</v>
      </c>
      <c r="T4" s="17">
        <v>2032</v>
      </c>
      <c r="U4" s="17">
        <v>2033</v>
      </c>
      <c r="V4" s="17">
        <v>2034</v>
      </c>
      <c r="W4" s="17">
        <v>2035</v>
      </c>
    </row>
    <row r="5" spans="1:23" x14ac:dyDescent="0.25">
      <c r="A5" s="3" t="str">
        <f>'Input Assumptions'!D45</f>
        <v>Electric Resistance</v>
      </c>
      <c r="B5" s="138">
        <v>1</v>
      </c>
      <c r="C5" s="12">
        <f>'Water Heaters Purchased'!C6/SUM('Water Heaters Purchased'!C$6:C$10)</f>
        <v>0.69729577375518492</v>
      </c>
      <c r="D5" s="12">
        <f>'Water Heaters Purchased'!D6/SUM('Water Heaters Purchased'!D$6:D$10)</f>
        <v>0.69688961481415379</v>
      </c>
      <c r="E5" s="12">
        <f>'Water Heaters Purchased'!E6/SUM('Water Heaters Purchased'!E$6:E$10)</f>
        <v>0.69635699778095239</v>
      </c>
      <c r="F5" s="12">
        <f>'Water Heaters Purchased'!F6/SUM('Water Heaters Purchased'!F$6:F$10)</f>
        <v>0.69561522832422185</v>
      </c>
      <c r="G5" s="12">
        <f>'Water Heaters Purchased'!G6/SUM('Water Heaters Purchased'!G$6:G$10)</f>
        <v>0.69454729547875227</v>
      </c>
      <c r="H5" s="12">
        <f>'Water Heaters Purchased'!H6/SUM('Water Heaters Purchased'!H$6:H$10)</f>
        <v>0.69299610668573264</v>
      </c>
      <c r="I5" s="12">
        <f>'Water Heaters Purchased'!I6/SUM('Water Heaters Purchased'!I$6:I$10)</f>
        <v>0.69076157400507121</v>
      </c>
      <c r="J5" s="12">
        <f>'Water Heaters Purchased'!J6/SUM('Water Heaters Purchased'!J$6:J$10)</f>
        <v>0.68760234067366188</v>
      </c>
      <c r="K5" s="12">
        <f>'Water Heaters Purchased'!K6/SUM('Water Heaters Purchased'!K$6:K$10)</f>
        <v>0.68324380966021647</v>
      </c>
      <c r="L5" s="12">
        <f>'Water Heaters Purchased'!L6/SUM('Water Heaters Purchased'!L$6:L$10)</f>
        <v>0.67739356657549732</v>
      </c>
      <c r="M5" s="12">
        <f>'Water Heaters Purchased'!M6/SUM('Water Heaters Purchased'!M$6:M$10)</f>
        <v>0.66976419442648982</v>
      </c>
      <c r="N5" s="12">
        <f>'Water Heaters Purchased'!N6/SUM('Water Heaters Purchased'!N$6:N$10)</f>
        <v>0.6601019052224838</v>
      </c>
      <c r="O5" s="12">
        <f>'Water Heaters Purchased'!O6/SUM('Water Heaters Purchased'!O$6:O$10)</f>
        <v>0.64821762777183645</v>
      </c>
      <c r="P5" s="12">
        <f>'Water Heaters Purchased'!P6/SUM('Water Heaters Purchased'!P$6:P$10)</f>
        <v>0.63401569338850483</v>
      </c>
      <c r="Q5" s="12">
        <f>'Water Heaters Purchased'!Q6/SUM('Water Heaters Purchased'!Q$6:Q$10)</f>
        <v>0.61751467421626727</v>
      </c>
      <c r="R5" s="12">
        <f>'Water Heaters Purchased'!R6/SUM('Water Heaters Purchased'!R$6:R$10)</f>
        <v>0.59885573407553405</v>
      </c>
      <c r="S5" s="12">
        <f>'Water Heaters Purchased'!S6/SUM('Water Heaters Purchased'!S$6:S$10)</f>
        <v>0.5782960870247642</v>
      </c>
      <c r="T5" s="12">
        <f>'Water Heaters Purchased'!T6/SUM('Water Heaters Purchased'!T$6:T$10)</f>
        <v>0.55618827198686449</v>
      </c>
      <c r="U5" s="12">
        <f>'Water Heaters Purchased'!U6/SUM('Water Heaters Purchased'!U$6:U$10)</f>
        <v>0.53294896273686088</v>
      </c>
      <c r="V5" s="12">
        <f>'Water Heaters Purchased'!V6/SUM('Water Heaters Purchased'!V$6:V$10)</f>
        <v>0.50902296213448495</v>
      </c>
      <c r="W5" s="12">
        <f>'Water Heaters Purchased'!W6/SUM('Water Heaters Purchased'!W$6:W$10)</f>
        <v>0.48484834940783866</v>
      </c>
    </row>
    <row r="6" spans="1:23" x14ac:dyDescent="0.25">
      <c r="A6" s="3" t="str">
        <f>'Input Assumptions'!D46</f>
        <v>HPWH</v>
      </c>
      <c r="B6" s="138">
        <v>0</v>
      </c>
      <c r="C6" s="12">
        <f>'Water Heaters Purchased'!C7/SUM('Water Heaters Purchased'!C$6:C$10)</f>
        <v>5.7868390046542734E-2</v>
      </c>
      <c r="D6" s="12">
        <f>'Water Heaters Purchased'!D7/SUM('Water Heaters Purchased'!D$6:D$10)</f>
        <v>5.7920791901269454E-2</v>
      </c>
      <c r="E6" s="12">
        <f>'Water Heaters Purchased'!E7/SUM('Water Heaters Purchased'!E$6:E$10)</f>
        <v>5.8050089083561567E-2</v>
      </c>
      <c r="F6" s="12">
        <f>'Water Heaters Purchased'!F7/SUM('Water Heaters Purchased'!F$6:F$10)</f>
        <v>5.8302961255597668E-2</v>
      </c>
      <c r="G6" s="12">
        <f>'Water Heaters Purchased'!G7/SUM('Water Heaters Purchased'!G$6:G$10)</f>
        <v>5.8745268955285833E-2</v>
      </c>
      <c r="H6" s="12">
        <f>'Water Heaters Purchased'!H7/SUM('Water Heaters Purchased'!H$6:H$10)</f>
        <v>5.9465161550679435E-2</v>
      </c>
      <c r="I6" s="12">
        <f>'Water Heaters Purchased'!I7/SUM('Water Heaters Purchased'!I$6:I$10)</f>
        <v>6.0574538493673086E-2</v>
      </c>
      <c r="J6" s="12">
        <f>'Water Heaters Purchased'!J7/SUM('Water Heaters Purchased'!J$6:J$10)</f>
        <v>6.220787177214411E-2</v>
      </c>
      <c r="K6" s="12">
        <f>'Water Heaters Purchased'!K7/SUM('Water Heaters Purchased'!K$6:K$10)</f>
        <v>6.4517483175166479E-2</v>
      </c>
      <c r="L6" s="12">
        <f>'Water Heaters Purchased'!L7/SUM('Water Heaters Purchased'!L$6:L$10)</f>
        <v>6.7664703341324614E-2</v>
      </c>
      <c r="M6" s="12">
        <f>'Water Heaters Purchased'!M7/SUM('Water Heaters Purchased'!M$6:M$10)</f>
        <v>7.1806963304040308E-2</v>
      </c>
      <c r="N6" s="12">
        <f>'Water Heaters Purchased'!N7/SUM('Water Heaters Purchased'!N$6:N$10)</f>
        <v>7.7081751330499007E-2</v>
      </c>
      <c r="O6" s="12">
        <f>'Water Heaters Purchased'!O7/SUM('Water Heaters Purchased'!O$6:O$10)</f>
        <v>8.3589355623387498E-2</v>
      </c>
      <c r="P6" s="12">
        <f>'Water Heaters Purchased'!P7/SUM('Water Heaters Purchased'!P$6:P$10)</f>
        <v>9.137712485232212E-2</v>
      </c>
      <c r="Q6" s="12">
        <f>'Water Heaters Purchased'!Q7/SUM('Water Heaters Purchased'!Q$6:Q$10)</f>
        <v>0.10042826915632706</v>
      </c>
      <c r="R6" s="12">
        <f>'Water Heaters Purchased'!R7/SUM('Water Heaters Purchased'!R$6:R$10)</f>
        <v>0.11065773487452878</v>
      </c>
      <c r="S6" s="12">
        <f>'Water Heaters Purchased'!S7/SUM('Water Heaters Purchased'!S$6:S$10)</f>
        <v>0.12191640896725563</v>
      </c>
      <c r="T6" s="12">
        <f>'Water Heaters Purchased'!T7/SUM('Water Heaters Purchased'!T$6:T$10)</f>
        <v>0.13400316357670514</v>
      </c>
      <c r="U6" s="12">
        <f>'Water Heaters Purchased'!U7/SUM('Water Heaters Purchased'!U$6:U$10)</f>
        <v>0.14668258824554753</v>
      </c>
      <c r="V6" s="12">
        <f>'Water Heaters Purchased'!V7/SUM('Water Heaters Purchased'!V$6:V$10)</f>
        <v>0.15970521723062026</v>
      </c>
      <c r="W6" s="12">
        <f>'Water Heaters Purchased'!W7/SUM('Water Heaters Purchased'!W$6:W$10)</f>
        <v>0.17282692376393524</v>
      </c>
    </row>
    <row r="7" spans="1:23" x14ac:dyDescent="0.25">
      <c r="A7" s="3" t="str">
        <f>'Input Assumptions'!D47</f>
        <v>Gas Tank</v>
      </c>
      <c r="B7" s="138">
        <v>0</v>
      </c>
      <c r="C7" s="12">
        <f>'Water Heaters Purchased'!C8/SUM('Water Heaters Purchased'!C$6:C$10)</f>
        <v>0.19541026219704166</v>
      </c>
      <c r="D7" s="12">
        <f>'Water Heaters Purchased'!D8/SUM('Water Heaters Purchased'!D$6:D$10)</f>
        <v>0.19560130823416555</v>
      </c>
      <c r="E7" s="12">
        <f>'Water Heaters Purchased'!E8/SUM('Water Heaters Purchased'!E$6:E$10)</f>
        <v>0.19574541521931663</v>
      </c>
      <c r="F7" s="12">
        <f>'Water Heaters Purchased'!F8/SUM('Water Heaters Purchased'!F$6:F$10)</f>
        <v>0.19581869049059764</v>
      </c>
      <c r="G7" s="12">
        <f>'Water Heaters Purchased'!G8/SUM('Water Heaters Purchased'!G$6:G$10)</f>
        <v>0.19578725621613802</v>
      </c>
      <c r="H7" s="12">
        <f>'Water Heaters Purchased'!H8/SUM('Water Heaters Purchased'!H$6:H$10)</f>
        <v>0.19560553476466808</v>
      </c>
      <c r="I7" s="12">
        <f>'Water Heaters Purchased'!I8/SUM('Water Heaters Purchased'!I$6:I$10)</f>
        <v>0.19521535504147225</v>
      </c>
      <c r="J7" s="12">
        <f>'Water Heaters Purchased'!J8/SUM('Water Heaters Purchased'!J$6:J$10)</f>
        <v>0.19454641002849765</v>
      </c>
      <c r="K7" s="12">
        <f>'Water Heaters Purchased'!K8/SUM('Water Heaters Purchased'!K$6:K$10)</f>
        <v>0.19351856347685234</v>
      </c>
      <c r="L7" s="12">
        <f>'Water Heaters Purchased'!L8/SUM('Water Heaters Purchased'!L$6:L$10)</f>
        <v>0.19204634001695656</v>
      </c>
      <c r="M7" s="12">
        <f>'Water Heaters Purchased'!M8/SUM('Water Heaters Purchased'!M$6:M$10)</f>
        <v>0.1900456109765431</v>
      </c>
      <c r="N7" s="12">
        <f>'Water Heaters Purchased'!N8/SUM('Water Heaters Purchased'!N$6:N$10)</f>
        <v>0.18744202041085739</v>
      </c>
      <c r="O7" s="12">
        <f>'Water Heaters Purchased'!O8/SUM('Water Heaters Purchased'!O$6:O$10)</f>
        <v>0.18418016040440369</v>
      </c>
      <c r="P7" s="12">
        <f>'Water Heaters Purchased'!P8/SUM('Water Heaters Purchased'!P$6:P$10)</f>
        <v>0.18023205238609213</v>
      </c>
      <c r="Q7" s="12">
        <f>'Water Heaters Purchased'!Q8/SUM('Water Heaters Purchased'!Q$6:Q$10)</f>
        <v>0.17560331083331138</v>
      </c>
      <c r="R7" s="12">
        <f>'Water Heaters Purchased'!R8/SUM('Water Heaters Purchased'!R$6:R$10)</f>
        <v>0.17033560424217276</v>
      </c>
      <c r="S7" s="12">
        <f>'Water Heaters Purchased'!S8/SUM('Water Heaters Purchased'!S$6:S$10)</f>
        <v>0.16450469782197816</v>
      </c>
      <c r="T7" s="12">
        <f>'Water Heaters Purchased'!T8/SUM('Water Heaters Purchased'!T$6:T$10)</f>
        <v>0.15821429561769143</v>
      </c>
      <c r="U7" s="12">
        <f>'Water Heaters Purchased'!U8/SUM('Water Heaters Purchased'!U$6:U$10)</f>
        <v>0.15158679957924356</v>
      </c>
      <c r="V7" s="12">
        <f>'Water Heaters Purchased'!V8/SUM('Water Heaters Purchased'!V$6:V$10)</f>
        <v>0.14475267417495596</v>
      </c>
      <c r="W7" s="12">
        <f>'Water Heaters Purchased'!W8/SUM('Water Heaters Purchased'!W$6:W$10)</f>
        <v>0.13784019084996066</v>
      </c>
    </row>
    <row r="8" spans="1:23" x14ac:dyDescent="0.25">
      <c r="A8" s="3" t="str">
        <f>'Input Assumptions'!D48</f>
        <v>Instant Gas</v>
      </c>
      <c r="B8" s="138">
        <v>0</v>
      </c>
      <c r="C8" s="12">
        <f>'Water Heaters Purchased'!C9/SUM('Water Heaters Purchased'!C$6:C$10)</f>
        <v>1.4975496799927539E-2</v>
      </c>
      <c r="D8" s="12">
        <f>'Water Heaters Purchased'!D9/SUM('Water Heaters Purchased'!D$6:D$10)</f>
        <v>1.5062529204271939E-2</v>
      </c>
      <c r="E8" s="12">
        <f>'Water Heaters Purchased'!E9/SUM('Water Heaters Purchased'!E$6:E$10)</f>
        <v>1.5169672915634215E-2</v>
      </c>
      <c r="F8" s="12">
        <f>'Water Heaters Purchased'!F9/SUM('Water Heaters Purchased'!F$6:F$10)</f>
        <v>1.5309266053788167E-2</v>
      </c>
      <c r="G8" s="12">
        <f>'Water Heaters Purchased'!G9/SUM('Water Heaters Purchased'!G$6:G$10)</f>
        <v>1.5498875090310216E-2</v>
      </c>
      <c r="H8" s="12">
        <f>'Water Heaters Purchased'!H9/SUM('Water Heaters Purchased'!H$6:H$10)</f>
        <v>1.5762238243615941E-2</v>
      </c>
      <c r="I8" s="12">
        <f>'Water Heaters Purchased'!I9/SUM('Water Heaters Purchased'!I$6:I$10)</f>
        <v>1.6129803617893325E-2</v>
      </c>
      <c r="J8" s="12">
        <f>'Water Heaters Purchased'!J9/SUM('Water Heaters Purchased'!J$6:J$10)</f>
        <v>1.6638584128195584E-2</v>
      </c>
      <c r="K8" s="12">
        <f>'Water Heaters Purchased'!K9/SUM('Water Heaters Purchased'!K$6:K$10)</f>
        <v>1.7331062449224711E-2</v>
      </c>
      <c r="L8" s="12">
        <f>'Water Heaters Purchased'!L9/SUM('Water Heaters Purchased'!L$6:L$10)</f>
        <v>1.8252957713514914E-2</v>
      </c>
      <c r="M8" s="12">
        <f>'Water Heaters Purchased'!M9/SUM('Water Heaters Purchased'!M$6:M$10)</f>
        <v>1.9449826731148753E-2</v>
      </c>
      <c r="N8" s="12">
        <f>'Water Heaters Purchased'!N9/SUM('Water Heaters Purchased'!N$6:N$10)</f>
        <v>2.0962711753959178E-2</v>
      </c>
      <c r="O8" s="12">
        <f>'Water Heaters Purchased'!O9/SUM('Water Heaters Purchased'!O$6:O$10)</f>
        <v>2.2823326355448006E-2</v>
      </c>
      <c r="P8" s="12">
        <f>'Water Heaters Purchased'!P9/SUM('Water Heaters Purchased'!P$6:P$10)</f>
        <v>2.5049514794441164E-2</v>
      </c>
      <c r="Q8" s="12">
        <f>'Water Heaters Purchased'!Q9/SUM('Water Heaters Purchased'!Q$6:Q$10)</f>
        <v>2.764183047829033E-2</v>
      </c>
      <c r="R8" s="12">
        <f>'Water Heaters Purchased'!R9/SUM('Water Heaters Purchased'!R$6:R$10)</f>
        <v>3.0581976404025393E-2</v>
      </c>
      <c r="S8" s="12">
        <f>'Water Heaters Purchased'!S9/SUM('Water Heaters Purchased'!S$6:S$10)</f>
        <v>3.3833521877472086E-2</v>
      </c>
      <c r="T8" s="12">
        <f>'Water Heaters Purchased'!T9/SUM('Water Heaters Purchased'!T$6:T$10)</f>
        <v>3.7344834727093768E-2</v>
      </c>
      <c r="U8" s="12">
        <f>'Water Heaters Purchased'!U9/SUM('Water Heaters Purchased'!U$6:U$10)</f>
        <v>4.1053696042532888E-2</v>
      </c>
      <c r="V8" s="12">
        <f>'Water Heaters Purchased'!V9/SUM('Water Heaters Purchased'!V$6:V$10)</f>
        <v>4.4892749390110183E-2</v>
      </c>
      <c r="W8" s="12">
        <f>'Water Heaters Purchased'!W9/SUM('Water Heaters Purchased'!W$6:W$10)</f>
        <v>4.8794866397337468E-2</v>
      </c>
    </row>
    <row r="9" spans="1:23" x14ac:dyDescent="0.25">
      <c r="A9" s="3" t="str">
        <f>'Input Assumptions'!D49</f>
        <v>Condensing Gas</v>
      </c>
      <c r="B9" s="138">
        <v>0</v>
      </c>
      <c r="C9" s="12">
        <f>'Water Heaters Purchased'!C10/SUM('Water Heaters Purchased'!C$6:C$10)</f>
        <v>3.4450077201303247E-2</v>
      </c>
      <c r="D9" s="12">
        <f>'Water Heaters Purchased'!D10/SUM('Water Heaters Purchased'!D$6:D$10)</f>
        <v>3.4525755846139296E-2</v>
      </c>
      <c r="E9" s="12">
        <f>'Water Heaters Purchased'!E10/SUM('Water Heaters Purchased'!E$6:E$10)</f>
        <v>3.4677825000535192E-2</v>
      </c>
      <c r="F9" s="12">
        <f>'Water Heaters Purchased'!F10/SUM('Water Heaters Purchased'!F$6:F$10)</f>
        <v>3.4953853875794742E-2</v>
      </c>
      <c r="G9" s="12">
        <f>'Water Heaters Purchased'!G10/SUM('Water Heaters Purchased'!G$6:G$10)</f>
        <v>3.5421304259513689E-2</v>
      </c>
      <c r="H9" s="12">
        <f>'Water Heaters Purchased'!H10/SUM('Water Heaters Purchased'!H$6:H$10)</f>
        <v>3.6170958755303871E-2</v>
      </c>
      <c r="I9" s="12">
        <f>'Water Heaters Purchased'!I10/SUM('Water Heaters Purchased'!I$6:I$10)</f>
        <v>3.7318728841890164E-2</v>
      </c>
      <c r="J9" s="12">
        <f>'Water Heaters Purchased'!J10/SUM('Water Heaters Purchased'!J$6:J$10)</f>
        <v>3.9004793397500757E-2</v>
      </c>
      <c r="K9" s="12">
        <f>'Water Heaters Purchased'!K10/SUM('Water Heaters Purchased'!K$6:K$10)</f>
        <v>4.1389081238539981E-2</v>
      </c>
      <c r="L9" s="12">
        <f>'Water Heaters Purchased'!L10/SUM('Water Heaters Purchased'!L$6:L$10)</f>
        <v>4.4642432352706769E-2</v>
      </c>
      <c r="M9" s="12">
        <f>'Water Heaters Purchased'!M10/SUM('Water Heaters Purchased'!M$6:M$10)</f>
        <v>4.893340456177795E-2</v>
      </c>
      <c r="N9" s="12">
        <f>'Water Heaters Purchased'!N10/SUM('Water Heaters Purchased'!N$6:N$10)</f>
        <v>5.4411611282200581E-2</v>
      </c>
      <c r="O9" s="12">
        <f>'Water Heaters Purchased'!O10/SUM('Water Heaters Purchased'!O$6:O$10)</f>
        <v>6.1189529844924311E-2</v>
      </c>
      <c r="P9" s="12">
        <f>'Water Heaters Purchased'!P10/SUM('Water Heaters Purchased'!P$6:P$10)</f>
        <v>6.9325614578639672E-2</v>
      </c>
      <c r="Q9" s="12">
        <f>'Water Heaters Purchased'!Q10/SUM('Water Heaters Purchased'!Q$6:Q$10)</f>
        <v>7.8811915315803949E-2</v>
      </c>
      <c r="R9" s="12">
        <f>'Water Heaters Purchased'!R10/SUM('Water Heaters Purchased'!R$6:R$10)</f>
        <v>8.9568950403739078E-2</v>
      </c>
      <c r="S9" s="12">
        <f>'Water Heaters Purchased'!S10/SUM('Water Heaters Purchased'!S$6:S$10)</f>
        <v>0.1014492843085301</v>
      </c>
      <c r="T9" s="12">
        <f>'Water Heaters Purchased'!T10/SUM('Water Heaters Purchased'!T$6:T$10)</f>
        <v>0.11424943409164526</v>
      </c>
      <c r="U9" s="12">
        <f>'Water Heaters Purchased'!U10/SUM('Water Heaters Purchased'!U$6:U$10)</f>
        <v>0.12772795339581519</v>
      </c>
      <c r="V9" s="12">
        <f>'Water Heaters Purchased'!V10/SUM('Water Heaters Purchased'!V$6:V$10)</f>
        <v>0.14162639706982866</v>
      </c>
      <c r="W9" s="12">
        <f>'Water Heaters Purchased'!W10/SUM('Water Heaters Purchased'!W$6:W$10)</f>
        <v>0.15568966958092789</v>
      </c>
    </row>
    <row r="11" spans="1:23" x14ac:dyDescent="0.25">
      <c r="A11" s="20" t="s">
        <v>108</v>
      </c>
    </row>
    <row r="12" spans="1:23" s="8" customFormat="1" x14ac:dyDescent="0.25">
      <c r="A12" s="18" t="s">
        <v>0</v>
      </c>
      <c r="B12" s="17">
        <v>2014</v>
      </c>
      <c r="C12" s="17">
        <v>2015</v>
      </c>
      <c r="D12" s="17">
        <v>2016</v>
      </c>
      <c r="E12" s="17">
        <v>2017</v>
      </c>
      <c r="F12" s="17">
        <v>2018</v>
      </c>
      <c r="G12" s="17">
        <v>2019</v>
      </c>
      <c r="H12" s="17">
        <v>2020</v>
      </c>
      <c r="I12" s="17">
        <v>2021</v>
      </c>
      <c r="J12" s="17">
        <v>2022</v>
      </c>
      <c r="K12" s="17">
        <v>2023</v>
      </c>
      <c r="L12" s="17">
        <v>2024</v>
      </c>
      <c r="M12" s="17">
        <v>2025</v>
      </c>
      <c r="N12" s="17">
        <v>2026</v>
      </c>
      <c r="O12" s="17">
        <v>2027</v>
      </c>
      <c r="P12" s="17">
        <v>2028</v>
      </c>
      <c r="Q12" s="17">
        <v>2029</v>
      </c>
      <c r="R12" s="17">
        <v>2030</v>
      </c>
      <c r="S12" s="17">
        <v>2031</v>
      </c>
      <c r="T12" s="17">
        <v>2032</v>
      </c>
      <c r="U12" s="17">
        <v>2033</v>
      </c>
      <c r="V12" s="17">
        <v>2034</v>
      </c>
      <c r="W12" s="17">
        <v>2035</v>
      </c>
    </row>
    <row r="13" spans="1:23" x14ac:dyDescent="0.25">
      <c r="A13" s="3" t="str">
        <f>'Input Assumptions'!D45</f>
        <v>Electric Resistance</v>
      </c>
      <c r="B13" s="12">
        <v>0</v>
      </c>
      <c r="C13" s="12">
        <f>'Water Heaters Purchased'!C15/SUM('Water Heaters Purchased'!C$15:C$19)</f>
        <v>0</v>
      </c>
      <c r="D13" s="12">
        <f>'Water Heaters Purchased'!D15/SUM('Water Heaters Purchased'!D$15:D$19)</f>
        <v>0</v>
      </c>
      <c r="E13" s="12">
        <f>'Water Heaters Purchased'!E15/SUM('Water Heaters Purchased'!E$15:E$19)</f>
        <v>0</v>
      </c>
      <c r="F13" s="12">
        <f>'Water Heaters Purchased'!F15/SUM('Water Heaters Purchased'!F$15:F$19)</f>
        <v>0</v>
      </c>
      <c r="G13" s="12">
        <f>'Water Heaters Purchased'!G15/SUM('Water Heaters Purchased'!G$15:G$19)</f>
        <v>0</v>
      </c>
      <c r="H13" s="12">
        <f>'Water Heaters Purchased'!H15/SUM('Water Heaters Purchased'!H$15:H$19)</f>
        <v>0</v>
      </c>
      <c r="I13" s="12">
        <f>'Water Heaters Purchased'!I15/SUM('Water Heaters Purchased'!I$15:I$19)</f>
        <v>0</v>
      </c>
      <c r="J13" s="12">
        <f>'Water Heaters Purchased'!J15/SUM('Water Heaters Purchased'!J$15:J$19)</f>
        <v>0</v>
      </c>
      <c r="K13" s="12">
        <f>'Water Heaters Purchased'!K15/SUM('Water Heaters Purchased'!K$15:K$19)</f>
        <v>0</v>
      </c>
      <c r="L13" s="12">
        <f>'Water Heaters Purchased'!L15/SUM('Water Heaters Purchased'!L$15:L$19)</f>
        <v>0</v>
      </c>
      <c r="M13" s="12">
        <f>'Water Heaters Purchased'!M15/SUM('Water Heaters Purchased'!M$15:M$19)</f>
        <v>0</v>
      </c>
      <c r="N13" s="12">
        <f>'Water Heaters Purchased'!N15/SUM('Water Heaters Purchased'!N$15:N$19)</f>
        <v>0</v>
      </c>
      <c r="O13" s="12">
        <f>'Water Heaters Purchased'!O15/SUM('Water Heaters Purchased'!O$15:O$19)</f>
        <v>0</v>
      </c>
      <c r="P13" s="12">
        <f>'Water Heaters Purchased'!P15/SUM('Water Heaters Purchased'!P$15:P$19)</f>
        <v>0</v>
      </c>
      <c r="Q13" s="12">
        <f>'Water Heaters Purchased'!Q15/SUM('Water Heaters Purchased'!Q$15:Q$19)</f>
        <v>0</v>
      </c>
      <c r="R13" s="12">
        <f>'Water Heaters Purchased'!R15/SUM('Water Heaters Purchased'!R$15:R$19)</f>
        <v>0</v>
      </c>
      <c r="S13" s="12">
        <f>'Water Heaters Purchased'!S15/SUM('Water Heaters Purchased'!S$15:S$19)</f>
        <v>0</v>
      </c>
      <c r="T13" s="12">
        <f>'Water Heaters Purchased'!T15/SUM('Water Heaters Purchased'!T$15:T$19)</f>
        <v>0</v>
      </c>
      <c r="U13" s="12">
        <f>'Water Heaters Purchased'!U15/SUM('Water Heaters Purchased'!U$15:U$19)</f>
        <v>0</v>
      </c>
      <c r="V13" s="12">
        <f>'Water Heaters Purchased'!V15/SUM('Water Heaters Purchased'!V$15:V$19)</f>
        <v>0</v>
      </c>
      <c r="W13" s="12">
        <f>'Water Heaters Purchased'!W15/SUM('Water Heaters Purchased'!W$15:W$19)</f>
        <v>0</v>
      </c>
    </row>
    <row r="14" spans="1:23" x14ac:dyDescent="0.25">
      <c r="A14" s="3" t="str">
        <f>'Input Assumptions'!D46</f>
        <v>HPWH</v>
      </c>
      <c r="B14" s="12">
        <v>0</v>
      </c>
      <c r="C14" s="12">
        <f>'Water Heaters Purchased'!C16/SUM('Water Heaters Purchased'!C$15:C$19)</f>
        <v>0.10708567213345456</v>
      </c>
      <c r="D14" s="12">
        <f>'Water Heaters Purchased'!D16/SUM('Water Heaters Purchased'!D$15:D$19)</f>
        <v>0.10708567213345456</v>
      </c>
      <c r="E14" s="12">
        <f>'Water Heaters Purchased'!E16/SUM('Water Heaters Purchased'!E$15:E$19)</f>
        <v>0.10708567213345453</v>
      </c>
      <c r="F14" s="12">
        <f>'Water Heaters Purchased'!F16/SUM('Water Heaters Purchased'!F$15:F$19)</f>
        <v>0.10708567213345453</v>
      </c>
      <c r="G14" s="12">
        <f>'Water Heaters Purchased'!G16/SUM('Water Heaters Purchased'!G$15:G$19)</f>
        <v>0.10708567213345453</v>
      </c>
      <c r="H14" s="12">
        <f>'Water Heaters Purchased'!H16/SUM('Water Heaters Purchased'!H$15:H$19)</f>
        <v>0.10708567213345452</v>
      </c>
      <c r="I14" s="12">
        <f>'Water Heaters Purchased'!I16/SUM('Water Heaters Purchased'!I$15:I$19)</f>
        <v>0.10708567213345452</v>
      </c>
      <c r="J14" s="12">
        <f>'Water Heaters Purchased'!J16/SUM('Water Heaters Purchased'!J$15:J$19)</f>
        <v>0.10708567213345452</v>
      </c>
      <c r="K14" s="12">
        <f>'Water Heaters Purchased'!K16/SUM('Water Heaters Purchased'!K$15:K$19)</f>
        <v>0.10708567213345452</v>
      </c>
      <c r="L14" s="12">
        <f>'Water Heaters Purchased'!L16/SUM('Water Heaters Purchased'!L$15:L$19)</f>
        <v>0.10708567213345452</v>
      </c>
      <c r="M14" s="12">
        <f>'Water Heaters Purchased'!M16/SUM('Water Heaters Purchased'!M$15:M$19)</f>
        <v>0.10708567213345452</v>
      </c>
      <c r="N14" s="12">
        <f>'Water Heaters Purchased'!N16/SUM('Water Heaters Purchased'!N$15:N$19)</f>
        <v>0.10708567213345452</v>
      </c>
      <c r="O14" s="12">
        <f>'Water Heaters Purchased'!O16/SUM('Water Heaters Purchased'!O$15:O$19)</f>
        <v>0.61223174103105249</v>
      </c>
      <c r="P14" s="12">
        <f>'Water Heaters Purchased'!P16/SUM('Water Heaters Purchased'!P$15:P$19)</f>
        <v>0.61223174103105249</v>
      </c>
      <c r="Q14" s="12">
        <f>'Water Heaters Purchased'!Q16/SUM('Water Heaters Purchased'!Q$15:Q$19)</f>
        <v>0.61223174103105249</v>
      </c>
      <c r="R14" s="12">
        <f>'Water Heaters Purchased'!R16/SUM('Water Heaters Purchased'!R$15:R$19)</f>
        <v>0.61223174103105249</v>
      </c>
      <c r="S14" s="12">
        <f>'Water Heaters Purchased'!S16/SUM('Water Heaters Purchased'!S$15:S$19)</f>
        <v>0.61223174103105249</v>
      </c>
      <c r="T14" s="12">
        <f>'Water Heaters Purchased'!T16/SUM('Water Heaters Purchased'!T$15:T$19)</f>
        <v>0.61223174103105249</v>
      </c>
      <c r="U14" s="12">
        <f>'Water Heaters Purchased'!U16/SUM('Water Heaters Purchased'!U$15:U$19)</f>
        <v>0.61223174103105249</v>
      </c>
      <c r="V14" s="12">
        <f>'Water Heaters Purchased'!V16/SUM('Water Heaters Purchased'!V$15:V$19)</f>
        <v>0.61223174103105249</v>
      </c>
      <c r="W14" s="12">
        <f>'Water Heaters Purchased'!W16/SUM('Water Heaters Purchased'!W$15:W$19)</f>
        <v>0.6122317410310526</v>
      </c>
    </row>
    <row r="15" spans="1:23" x14ac:dyDescent="0.25">
      <c r="A15" s="3" t="str">
        <f>'Input Assumptions'!D47</f>
        <v>Gas Tank</v>
      </c>
      <c r="B15" s="12">
        <v>0</v>
      </c>
      <c r="C15" s="12">
        <f>'Water Heaters Purchased'!C17/SUM('Water Heaters Purchased'!C$15:C$19)</f>
        <v>0.89291432786654534</v>
      </c>
      <c r="D15" s="12">
        <f>'Water Heaters Purchased'!D17/SUM('Water Heaters Purchased'!D$15:D$19)</f>
        <v>0.89291432786654545</v>
      </c>
      <c r="E15" s="12">
        <f>'Water Heaters Purchased'!E17/SUM('Water Heaters Purchased'!E$15:E$19)</f>
        <v>0.89291432786654545</v>
      </c>
      <c r="F15" s="12">
        <f>'Water Heaters Purchased'!F17/SUM('Water Heaters Purchased'!F$15:F$19)</f>
        <v>0.89291432786654545</v>
      </c>
      <c r="G15" s="12">
        <f>'Water Heaters Purchased'!G17/SUM('Water Heaters Purchased'!G$15:G$19)</f>
        <v>0.89291432786654545</v>
      </c>
      <c r="H15" s="12">
        <f>'Water Heaters Purchased'!H17/SUM('Water Heaters Purchased'!H$15:H$19)</f>
        <v>0.89291432786654557</v>
      </c>
      <c r="I15" s="12">
        <f>'Water Heaters Purchased'!I17/SUM('Water Heaters Purchased'!I$15:I$19)</f>
        <v>0.89291432786654557</v>
      </c>
      <c r="J15" s="12">
        <f>'Water Heaters Purchased'!J17/SUM('Water Heaters Purchased'!J$15:J$19)</f>
        <v>0.89291432786654557</v>
      </c>
      <c r="K15" s="12">
        <f>'Water Heaters Purchased'!K17/SUM('Water Heaters Purchased'!K$15:K$19)</f>
        <v>0.89291432786654557</v>
      </c>
      <c r="L15" s="12">
        <f>'Water Heaters Purchased'!L17/SUM('Water Heaters Purchased'!L$15:L$19)</f>
        <v>0.89291432786654557</v>
      </c>
      <c r="M15" s="12">
        <f>'Water Heaters Purchased'!M17/SUM('Water Heaters Purchased'!M$15:M$19)</f>
        <v>0.89291432786654557</v>
      </c>
      <c r="N15" s="12">
        <f>'Water Heaters Purchased'!N17/SUM('Water Heaters Purchased'!N$15:N$19)</f>
        <v>0.89291432786654557</v>
      </c>
      <c r="O15" s="12">
        <f>'Water Heaters Purchased'!O17/SUM('Water Heaters Purchased'!O$15:O$19)</f>
        <v>0.38776825896894757</v>
      </c>
      <c r="P15" s="12">
        <f>'Water Heaters Purchased'!P17/SUM('Water Heaters Purchased'!P$15:P$19)</f>
        <v>0.38776825896894757</v>
      </c>
      <c r="Q15" s="12">
        <f>'Water Heaters Purchased'!Q17/SUM('Water Heaters Purchased'!Q$15:Q$19)</f>
        <v>0.38776825896894757</v>
      </c>
      <c r="R15" s="12">
        <f>'Water Heaters Purchased'!R17/SUM('Water Heaters Purchased'!R$15:R$19)</f>
        <v>0.38776825896894757</v>
      </c>
      <c r="S15" s="12">
        <f>'Water Heaters Purchased'!S17/SUM('Water Heaters Purchased'!S$15:S$19)</f>
        <v>0.38776825896894757</v>
      </c>
      <c r="T15" s="12">
        <f>'Water Heaters Purchased'!T17/SUM('Water Heaters Purchased'!T$15:T$19)</f>
        <v>0.38776825896894757</v>
      </c>
      <c r="U15" s="12">
        <f>'Water Heaters Purchased'!U17/SUM('Water Heaters Purchased'!U$15:U$19)</f>
        <v>0.38776825896894751</v>
      </c>
      <c r="V15" s="12">
        <f>'Water Heaters Purchased'!V17/SUM('Water Heaters Purchased'!V$15:V$19)</f>
        <v>0.38776825896894751</v>
      </c>
      <c r="W15" s="12">
        <f>'Water Heaters Purchased'!W17/SUM('Water Heaters Purchased'!W$15:W$19)</f>
        <v>0.38776825896894745</v>
      </c>
    </row>
    <row r="16" spans="1:23" x14ac:dyDescent="0.25">
      <c r="A16" s="3" t="str">
        <f>'Input Assumptions'!D48</f>
        <v>Instant Gas</v>
      </c>
      <c r="B16" s="12">
        <v>0</v>
      </c>
      <c r="C16" s="12">
        <f>'Water Heaters Purchased'!C18/SUM('Water Heaters Purchased'!C$15:C$19)</f>
        <v>0</v>
      </c>
      <c r="D16" s="12">
        <f>'Water Heaters Purchased'!D18/SUM('Water Heaters Purchased'!D$15:D$19)</f>
        <v>0</v>
      </c>
      <c r="E16" s="12">
        <f>'Water Heaters Purchased'!E18/SUM('Water Heaters Purchased'!E$15:E$19)</f>
        <v>0</v>
      </c>
      <c r="F16" s="12">
        <f>'Water Heaters Purchased'!F18/SUM('Water Heaters Purchased'!F$15:F$19)</f>
        <v>0</v>
      </c>
      <c r="G16" s="12">
        <f>'Water Heaters Purchased'!G18/SUM('Water Heaters Purchased'!G$15:G$19)</f>
        <v>0</v>
      </c>
      <c r="H16" s="12">
        <f>'Water Heaters Purchased'!H18/SUM('Water Heaters Purchased'!H$15:H$19)</f>
        <v>0</v>
      </c>
      <c r="I16" s="12">
        <f>'Water Heaters Purchased'!I18/SUM('Water Heaters Purchased'!I$15:I$19)</f>
        <v>0</v>
      </c>
      <c r="J16" s="12">
        <f>'Water Heaters Purchased'!J18/SUM('Water Heaters Purchased'!J$15:J$19)</f>
        <v>0</v>
      </c>
      <c r="K16" s="12">
        <f>'Water Heaters Purchased'!K18/SUM('Water Heaters Purchased'!K$15:K$19)</f>
        <v>0</v>
      </c>
      <c r="L16" s="12">
        <f>'Water Heaters Purchased'!L18/SUM('Water Heaters Purchased'!L$15:L$19)</f>
        <v>0</v>
      </c>
      <c r="M16" s="12">
        <f>'Water Heaters Purchased'!M18/SUM('Water Heaters Purchased'!M$15:M$19)</f>
        <v>0</v>
      </c>
      <c r="N16" s="12">
        <f>'Water Heaters Purchased'!N18/SUM('Water Heaters Purchased'!N$15:N$19)</f>
        <v>0</v>
      </c>
      <c r="O16" s="12">
        <f>'Water Heaters Purchased'!O18/SUM('Water Heaters Purchased'!O$15:O$19)</f>
        <v>0</v>
      </c>
      <c r="P16" s="12">
        <f>'Water Heaters Purchased'!P18/SUM('Water Heaters Purchased'!P$15:P$19)</f>
        <v>0</v>
      </c>
      <c r="Q16" s="12">
        <f>'Water Heaters Purchased'!Q18/SUM('Water Heaters Purchased'!Q$15:Q$19)</f>
        <v>0</v>
      </c>
      <c r="R16" s="12">
        <f>'Water Heaters Purchased'!R18/SUM('Water Heaters Purchased'!R$15:R$19)</f>
        <v>0</v>
      </c>
      <c r="S16" s="12">
        <f>'Water Heaters Purchased'!S18/SUM('Water Heaters Purchased'!S$15:S$19)</f>
        <v>0</v>
      </c>
      <c r="T16" s="12">
        <f>'Water Heaters Purchased'!T18/SUM('Water Heaters Purchased'!T$15:T$19)</f>
        <v>0</v>
      </c>
      <c r="U16" s="12">
        <f>'Water Heaters Purchased'!U18/SUM('Water Heaters Purchased'!U$15:U$19)</f>
        <v>0</v>
      </c>
      <c r="V16" s="12">
        <f>'Water Heaters Purchased'!V18/SUM('Water Heaters Purchased'!V$15:V$19)</f>
        <v>0</v>
      </c>
      <c r="W16" s="12">
        <f>'Water Heaters Purchased'!W18/SUM('Water Heaters Purchased'!W$15:W$19)</f>
        <v>0</v>
      </c>
    </row>
    <row r="17" spans="1:23" x14ac:dyDescent="0.25">
      <c r="A17" s="3" t="str">
        <f>'Input Assumptions'!D49</f>
        <v>Condensing Gas</v>
      </c>
      <c r="B17" s="12">
        <v>0</v>
      </c>
      <c r="C17" s="12">
        <f>'Water Heaters Purchased'!C19/SUM('Water Heaters Purchased'!C$15:C$19)</f>
        <v>0</v>
      </c>
      <c r="D17" s="12">
        <f>'Water Heaters Purchased'!D19/SUM('Water Heaters Purchased'!D$15:D$19)</f>
        <v>0</v>
      </c>
      <c r="E17" s="12">
        <f>'Water Heaters Purchased'!E19/SUM('Water Heaters Purchased'!E$15:E$19)</f>
        <v>0</v>
      </c>
      <c r="F17" s="12">
        <f>'Water Heaters Purchased'!F19/SUM('Water Heaters Purchased'!F$15:F$19)</f>
        <v>0</v>
      </c>
      <c r="G17" s="12">
        <f>'Water Heaters Purchased'!G19/SUM('Water Heaters Purchased'!G$15:G$19)</f>
        <v>0</v>
      </c>
      <c r="H17" s="12">
        <f>'Water Heaters Purchased'!H19/SUM('Water Heaters Purchased'!H$15:H$19)</f>
        <v>0</v>
      </c>
      <c r="I17" s="12">
        <f>'Water Heaters Purchased'!I19/SUM('Water Heaters Purchased'!I$15:I$19)</f>
        <v>0</v>
      </c>
      <c r="J17" s="12">
        <f>'Water Heaters Purchased'!J19/SUM('Water Heaters Purchased'!J$15:J$19)</f>
        <v>0</v>
      </c>
      <c r="K17" s="12">
        <f>'Water Heaters Purchased'!K19/SUM('Water Heaters Purchased'!K$15:K$19)</f>
        <v>0</v>
      </c>
      <c r="L17" s="12">
        <f>'Water Heaters Purchased'!L19/SUM('Water Heaters Purchased'!L$15:L$19)</f>
        <v>0</v>
      </c>
      <c r="M17" s="12">
        <f>'Water Heaters Purchased'!M19/SUM('Water Heaters Purchased'!M$15:M$19)</f>
        <v>0</v>
      </c>
      <c r="N17" s="12">
        <f>'Water Heaters Purchased'!N19/SUM('Water Heaters Purchased'!N$15:N$19)</f>
        <v>0</v>
      </c>
      <c r="O17" s="12">
        <f>'Water Heaters Purchased'!O19/SUM('Water Heaters Purchased'!O$15:O$19)</f>
        <v>0</v>
      </c>
      <c r="P17" s="12">
        <f>'Water Heaters Purchased'!P19/SUM('Water Heaters Purchased'!P$15:P$19)</f>
        <v>0</v>
      </c>
      <c r="Q17" s="12">
        <f>'Water Heaters Purchased'!Q19/SUM('Water Heaters Purchased'!Q$15:Q$19)</f>
        <v>0</v>
      </c>
      <c r="R17" s="12">
        <f>'Water Heaters Purchased'!R19/SUM('Water Heaters Purchased'!R$15:R$19)</f>
        <v>0</v>
      </c>
      <c r="S17" s="12">
        <f>'Water Heaters Purchased'!S19/SUM('Water Heaters Purchased'!S$15:S$19)</f>
        <v>0</v>
      </c>
      <c r="T17" s="12">
        <f>'Water Heaters Purchased'!T19/SUM('Water Heaters Purchased'!T$15:T$19)</f>
        <v>0</v>
      </c>
      <c r="U17" s="12">
        <f>'Water Heaters Purchased'!U19/SUM('Water Heaters Purchased'!U$15:U$19)</f>
        <v>0</v>
      </c>
      <c r="V17" s="12">
        <f>'Water Heaters Purchased'!V19/SUM('Water Heaters Purchased'!V$15:V$19)</f>
        <v>0</v>
      </c>
      <c r="W17" s="12">
        <f>'Water Heaters Purchased'!W19/SUM('Water Heaters Purchased'!W$15:W$19)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8"/>
  <sheetViews>
    <sheetView tabSelected="1" topLeftCell="A13" zoomScale="80" zoomScaleNormal="80" workbookViewId="0">
      <selection activeCell="T32" sqref="T32"/>
    </sheetView>
  </sheetViews>
  <sheetFormatPr defaultRowHeight="18.75" x14ac:dyDescent="0.3"/>
  <cols>
    <col min="1" max="1" width="5.5703125" style="91" customWidth="1"/>
    <col min="2" max="13" width="9.140625" style="91"/>
    <col min="14" max="14" width="10.5703125" style="91" bestFit="1" customWidth="1"/>
    <col min="15" max="16384" width="9.140625" style="91"/>
  </cols>
  <sheetData>
    <row r="1" spans="1:14" x14ac:dyDescent="0.3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14" ht="39" customHeight="1" x14ac:dyDescent="0.3">
      <c r="B3" s="149" t="str">
        <f>CONCATENATE("Net Change in Natural Gas Use by State (tBtu) - Single Family, ", SpaceHeat, ", ", TankSize,", ", StartWH, " is starting water heater")</f>
        <v>Net Change in Natural Gas Use by State (tBtu) - Single Family, Gas FAF, All Tank Sizes, Electric Resistance is starting water heater</v>
      </c>
      <c r="C3" s="150"/>
      <c r="D3" s="150"/>
      <c r="E3" s="150"/>
      <c r="F3" s="150"/>
      <c r="G3" s="150"/>
      <c r="H3" s="150"/>
      <c r="I3" s="150"/>
      <c r="J3" s="150"/>
      <c r="K3" s="150"/>
    </row>
    <row r="5" spans="1:14" x14ac:dyDescent="0.3">
      <c r="M5" s="91" t="s">
        <v>156</v>
      </c>
      <c r="N5" s="144">
        <f>SUM(N6:N10)</f>
        <v>-2.7514154488026512</v>
      </c>
    </row>
    <row r="6" spans="1:14" x14ac:dyDescent="0.3">
      <c r="M6" s="91" t="s">
        <v>144</v>
      </c>
      <c r="N6" s="144">
        <f>'Summary-Results'!G38</f>
        <v>-6.4369368698800251</v>
      </c>
    </row>
    <row r="7" spans="1:14" x14ac:dyDescent="0.3">
      <c r="M7" s="91" t="s">
        <v>136</v>
      </c>
      <c r="N7" s="144">
        <f>+'[9]Net Reduction in Gas'!W5+'[7]Net Reduction in Gas'!W5</f>
        <v>0.94625120202463442</v>
      </c>
    </row>
    <row r="8" spans="1:14" x14ac:dyDescent="0.3">
      <c r="M8" s="91" t="s">
        <v>137</v>
      </c>
      <c r="N8" s="144">
        <f>+'[10]Net Reduction in Gas'!W5+'[8]Net Reduction in Gas'!W5</f>
        <v>0.83073489812273016</v>
      </c>
    </row>
    <row r="9" spans="1:14" x14ac:dyDescent="0.3">
      <c r="M9" s="91" t="s">
        <v>138</v>
      </c>
      <c r="N9" s="144">
        <f>+'[1]Net Reduction in Gas'!W5+'[2]Net Reduction in Gas'!W5</f>
        <v>1.1261373832619133</v>
      </c>
    </row>
    <row r="10" spans="1:14" x14ac:dyDescent="0.3">
      <c r="M10" s="91" t="s">
        <v>139</v>
      </c>
      <c r="N10" s="144">
        <f>+'[3]Net Reduction in Gas'!W5+'[4]Net Reduction in Gas'!W5</f>
        <v>0.78239793766809562</v>
      </c>
    </row>
    <row r="18" spans="2:16" x14ac:dyDescent="0.3">
      <c r="M18" s="67"/>
    </row>
    <row r="21" spans="2:16" ht="36" customHeight="1" x14ac:dyDescent="0.3">
      <c r="B21" s="149" t="str">
        <f>CONCATENATE("Net Change in Electricity Use by State (MWh/Yr) - Single Family, ", SpaceHeat, ", ", TankSize,", ", StartWH, " is starting water heater")</f>
        <v>Net Change in Electricity Use by State (MWh/Yr) - Single Family, Gas FAF, All Tank Sizes, Electric Resistance is starting water heater</v>
      </c>
      <c r="C21" s="150"/>
      <c r="D21" s="150"/>
      <c r="E21" s="150"/>
      <c r="F21" s="150"/>
      <c r="G21" s="150"/>
      <c r="H21" s="150"/>
      <c r="I21" s="150"/>
      <c r="J21" s="150"/>
      <c r="K21" s="150"/>
    </row>
    <row r="24" spans="2:16" x14ac:dyDescent="0.3">
      <c r="M24" s="91" t="s">
        <v>130</v>
      </c>
      <c r="N24" s="145">
        <f>SUM(N26:N29)</f>
        <v>994.88977896136385</v>
      </c>
    </row>
    <row r="25" spans="2:16" x14ac:dyDescent="0.3">
      <c r="N25" s="145"/>
    </row>
    <row r="26" spans="2:16" x14ac:dyDescent="0.3">
      <c r="M26" s="91" t="s">
        <v>140</v>
      </c>
      <c r="N26" s="145">
        <f>+'[9]Net Reduction in Gas'!W11+'[7]Net Reduction in Gas'!W11</f>
        <v>171.2470265456648</v>
      </c>
    </row>
    <row r="27" spans="2:16" x14ac:dyDescent="0.3">
      <c r="M27" s="91" t="s">
        <v>141</v>
      </c>
      <c r="N27" s="145">
        <f>+'[10]Net Reduction in Gas'!W11+'[8]Net Reduction in Gas'!W11</f>
        <v>145.93162753715538</v>
      </c>
    </row>
    <row r="28" spans="2:16" x14ac:dyDescent="0.3">
      <c r="M28" s="91" t="s">
        <v>142</v>
      </c>
      <c r="N28" s="145">
        <f>+'[1]Net Reduction in Gas'!W11+'[2]Net Reduction in Gas'!W11</f>
        <v>207.77943228039692</v>
      </c>
    </row>
    <row r="29" spans="2:16" x14ac:dyDescent="0.3">
      <c r="M29" s="91" t="s">
        <v>143</v>
      </c>
      <c r="N29" s="145">
        <f>+'[3]Net Reduction in Gas'!W11+'[4]Net Reduction in Gas'!W11</f>
        <v>469.93169259814687</v>
      </c>
      <c r="P29" s="67"/>
    </row>
    <row r="39" spans="2:35" ht="36" customHeight="1" x14ac:dyDescent="0.3">
      <c r="B39" s="149" t="str">
        <f>CONCATENATE("Change in Electricity Demands by Year (aMW) - Single Family, ", SpaceHeat, ", ", TankSize,", ", StartWH, " is starting water heater")</f>
        <v>Change in Electricity Demands by Year (aMW) - Single Family, Gas FAF, All Tank Sizes, Electric Resistance is starting water heater</v>
      </c>
      <c r="C39" s="149"/>
      <c r="D39" s="149"/>
      <c r="E39" s="149"/>
      <c r="F39" s="149"/>
      <c r="G39" s="149"/>
      <c r="H39" s="149"/>
      <c r="I39" s="149"/>
      <c r="J39" s="149"/>
      <c r="K39" s="149"/>
      <c r="N39" s="141"/>
      <c r="O39" s="142"/>
      <c r="P39" s="142"/>
      <c r="Q39" s="142"/>
      <c r="R39" s="142"/>
      <c r="S39" s="142"/>
      <c r="T39" s="142"/>
      <c r="U39" s="142"/>
      <c r="V39" s="142"/>
      <c r="W39" s="142"/>
    </row>
    <row r="41" spans="2:35" x14ac:dyDescent="0.3">
      <c r="N41" s="145"/>
    </row>
    <row r="42" spans="2:35" x14ac:dyDescent="0.3">
      <c r="N42" s="145"/>
    </row>
    <row r="43" spans="2:35" x14ac:dyDescent="0.3">
      <c r="N43" s="91">
        <v>2014</v>
      </c>
      <c r="O43" s="91">
        <v>2015</v>
      </c>
      <c r="P43" s="91">
        <v>2016</v>
      </c>
      <c r="Q43" s="91">
        <v>2017</v>
      </c>
      <c r="R43" s="91">
        <v>2018</v>
      </c>
      <c r="S43" s="91">
        <v>2019</v>
      </c>
      <c r="T43" s="91">
        <v>2020</v>
      </c>
      <c r="U43" s="91">
        <v>2021</v>
      </c>
      <c r="V43" s="91">
        <v>2022</v>
      </c>
      <c r="W43" s="91">
        <v>2023</v>
      </c>
      <c r="X43" s="91">
        <v>2024</v>
      </c>
      <c r="Y43" s="91">
        <v>2025</v>
      </c>
      <c r="Z43" s="91">
        <v>2026</v>
      </c>
      <c r="AA43" s="91">
        <v>2027</v>
      </c>
      <c r="AB43" s="91">
        <v>2028</v>
      </c>
      <c r="AC43" s="91">
        <v>2029</v>
      </c>
      <c r="AD43" s="91">
        <v>2030</v>
      </c>
      <c r="AE43" s="91">
        <v>2031</v>
      </c>
      <c r="AF43" s="91">
        <v>2032</v>
      </c>
      <c r="AG43" s="91">
        <v>2033</v>
      </c>
      <c r="AH43" s="91">
        <v>2034</v>
      </c>
      <c r="AI43" s="91">
        <v>2035</v>
      </c>
    </row>
    <row r="44" spans="2:35" x14ac:dyDescent="0.3">
      <c r="M44" s="91" t="s">
        <v>140</v>
      </c>
      <c r="N44" s="145">
        <f>+'[9]Net Reduction in Gas'!B11+'[7]Net Reduction in Gas'!B11</f>
        <v>0</v>
      </c>
      <c r="O44" s="145">
        <f>+'[9]Net Reduction in Gas'!C11+'[7]Net Reduction in Gas'!C11</f>
        <v>17.255929494118462</v>
      </c>
      <c r="P44" s="145">
        <f>+'[9]Net Reduction in Gas'!D11+'[7]Net Reduction in Gas'!D11</f>
        <v>33.26057314625389</v>
      </c>
      <c r="Q44" s="145">
        <f>+'[9]Net Reduction in Gas'!E11+'[7]Net Reduction in Gas'!E11</f>
        <v>48.101142598196489</v>
      </c>
      <c r="R44" s="145">
        <f>+'[9]Net Reduction in Gas'!F11+'[7]Net Reduction in Gas'!F11</f>
        <v>61.857111636019454</v>
      </c>
      <c r="S44" s="145">
        <f>+'[9]Net Reduction in Gas'!G11+'[7]Net Reduction in Gas'!G11</f>
        <v>74.600138392400069</v>
      </c>
      <c r="T44" s="145">
        <f>+'[9]Net Reduction in Gas'!H11+'[7]Net Reduction in Gas'!H11</f>
        <v>86.393884396438636</v>
      </c>
      <c r="U44" s="145">
        <f>+'[9]Net Reduction in Gas'!I11+'[7]Net Reduction in Gas'!I11</f>
        <v>97.293788573317045</v>
      </c>
      <c r="V44" s="145">
        <f>+'[9]Net Reduction in Gas'!J11+'[7]Net Reduction in Gas'!J11</f>
        <v>107.34688293144184</v>
      </c>
      <c r="W44" s="145">
        <f>+'[9]Net Reduction in Gas'!K11+'[7]Net Reduction in Gas'!K11</f>
        <v>116.59176133057889</v>
      </c>
      <c r="X44" s="145">
        <f>+'[9]Net Reduction in Gas'!L11+'[7]Net Reduction in Gas'!L11</f>
        <v>125.05882576928362</v>
      </c>
      <c r="Y44" s="145">
        <f>+'[9]Net Reduction in Gas'!M11+'[7]Net Reduction in Gas'!M11</f>
        <v>132.77092736231091</v>
      </c>
      <c r="Z44" s="145">
        <f>+'[9]Net Reduction in Gas'!N11+'[7]Net Reduction in Gas'!N11</f>
        <v>139.74448418127434</v>
      </c>
      <c r="AA44" s="145">
        <f>+'[9]Net Reduction in Gas'!O11+'[7]Net Reduction in Gas'!O11</f>
        <v>145.99109301043168</v>
      </c>
      <c r="AB44" s="145">
        <f>+'[9]Net Reduction in Gas'!P11+'[7]Net Reduction in Gas'!P11</f>
        <v>151.51956341756463</v>
      </c>
      <c r="AC44" s="145">
        <f>+'[9]Net Reduction in Gas'!Q11+'[7]Net Reduction in Gas'!Q11</f>
        <v>156.33820774762907</v>
      </c>
      <c r="AD44" s="145">
        <f>+'[9]Net Reduction in Gas'!R11+'[7]Net Reduction in Gas'!R11</f>
        <v>160.45714502580302</v>
      </c>
      <c r="AE44" s="145">
        <f>+'[9]Net Reduction in Gas'!S11+'[7]Net Reduction in Gas'!S11</f>
        <v>163.89034535648403</v>
      </c>
      <c r="AF44" s="145">
        <f>+'[9]Net Reduction in Gas'!T11+'[7]Net Reduction in Gas'!T11</f>
        <v>166.65716839194923</v>
      </c>
      <c r="AG44" s="145">
        <f>+'[9]Net Reduction in Gas'!U11+'[7]Net Reduction in Gas'!U11</f>
        <v>168.7832306198311</v>
      </c>
      <c r="AH44" s="145">
        <f>+'[9]Net Reduction in Gas'!V11+'[7]Net Reduction in Gas'!V11</f>
        <v>170.30054948977545</v>
      </c>
      <c r="AI44" s="145">
        <f>+'[9]Net Reduction in Gas'!W11+'[7]Net Reduction in Gas'!W11</f>
        <v>171.2470265456648</v>
      </c>
    </row>
    <row r="45" spans="2:35" x14ac:dyDescent="0.3">
      <c r="M45" s="91" t="s">
        <v>141</v>
      </c>
      <c r="N45" s="145">
        <f>+'[10]Net Reduction in Gas'!B11+'[8]Net Reduction in Gas'!B11</f>
        <v>0</v>
      </c>
      <c r="O45" s="145">
        <f>+'[10]Net Reduction in Gas'!C11+'[8]Net Reduction in Gas'!C11</f>
        <v>14.934233888812708</v>
      </c>
      <c r="P45" s="145">
        <f>+'[10]Net Reduction in Gas'!D11+'[8]Net Reduction in Gas'!D11</f>
        <v>28.777859415393273</v>
      </c>
      <c r="Q45" s="145">
        <f>+'[10]Net Reduction in Gas'!E11+'[8]Net Reduction in Gas'!E11</f>
        <v>41.606727979948879</v>
      </c>
      <c r="R45" s="145">
        <f>+'[10]Net Reduction in Gas'!F11+'[8]Net Reduction in Gas'!F11</f>
        <v>53.48980894931816</v>
      </c>
      <c r="S45" s="145">
        <f>+'[10]Net Reduction in Gas'!G11+'[8]Net Reduction in Gas'!G11</f>
        <v>64.48907188974087</v>
      </c>
      <c r="T45" s="145">
        <f>+'[10]Net Reduction in Gas'!H11+'[8]Net Reduction in Gas'!H11</f>
        <v>74.659275374833626</v>
      </c>
      <c r="U45" s="145">
        <f>+'[10]Net Reduction in Gas'!I11+'[8]Net Reduction in Gas'!I11</f>
        <v>84.047721411520797</v>
      </c>
      <c r="V45" s="145">
        <f>+'[10]Net Reduction in Gas'!J11+'[8]Net Reduction in Gas'!J11</f>
        <v>92.694063650196782</v>
      </c>
      <c r="W45" s="145">
        <f>+'[10]Net Reduction in Gas'!K11+'[8]Net Reduction in Gas'!K11</f>
        <v>100.63028249120633</v>
      </c>
      <c r="X45" s="145">
        <f>+'[10]Net Reduction in Gas'!L11+'[8]Net Reduction in Gas'!L11</f>
        <v>107.88095263346825</v>
      </c>
      <c r="Y45" s="145">
        <f>+'[10]Net Reduction in Gas'!M11+'[8]Net Reduction in Gas'!M11</f>
        <v>114.46391889287577</v>
      </c>
      <c r="Z45" s="145">
        <f>+'[10]Net Reduction in Gas'!N11+'[8]Net Reduction in Gas'!N11</f>
        <v>120.39145614045921</v>
      </c>
      <c r="AA45" s="145">
        <f>+'[10]Net Reduction in Gas'!O11+'[8]Net Reduction in Gas'!O11</f>
        <v>125.67191692472335</v>
      </c>
      <c r="AB45" s="145">
        <f>+'[10]Net Reduction in Gas'!P11+'[8]Net Reduction in Gas'!P11</f>
        <v>130.31177441063352</v>
      </c>
      <c r="AC45" s="145">
        <f>+'[10]Net Reduction in Gas'!Q11+'[8]Net Reduction in Gas'!Q11</f>
        <v>134.31786975278763</v>
      </c>
      <c r="AD45" s="145">
        <f>+'[10]Net Reduction in Gas'!R11+'[8]Net Reduction in Gas'!R11</f>
        <v>137.69960107119948</v>
      </c>
      <c r="AE45" s="145">
        <f>+'[10]Net Reduction in Gas'!S11+'[8]Net Reduction in Gas'!S11</f>
        <v>140.47077246962542</v>
      </c>
      <c r="AF45" s="145">
        <f>+'[10]Net Reduction in Gas'!T11+'[8]Net Reduction in Gas'!T11</f>
        <v>142.65086768795834</v>
      </c>
      <c r="AG45" s="145">
        <f>+'[10]Net Reduction in Gas'!U11+'[8]Net Reduction in Gas'!U11</f>
        <v>144.26561350117595</v>
      </c>
      <c r="AH45" s="145">
        <f>+'[10]Net Reduction in Gas'!V11+'[8]Net Reduction in Gas'!V11</f>
        <v>145.3468234891275</v>
      </c>
      <c r="AI45" s="145">
        <f>+'[10]Net Reduction in Gas'!W11+'[8]Net Reduction in Gas'!W11</f>
        <v>145.93162753715538</v>
      </c>
    </row>
    <row r="46" spans="2:35" x14ac:dyDescent="0.3">
      <c r="M46" s="91" t="s">
        <v>142</v>
      </c>
      <c r="N46" s="145">
        <f>+'[1]Net Reduction in Gas'!B11+'[2]Net Reduction in Gas'!B11</f>
        <v>0</v>
      </c>
      <c r="O46" s="145">
        <f>+'[1]Net Reduction in Gas'!C11+'[2]Net Reduction in Gas'!C11</f>
        <v>21.1092492224209</v>
      </c>
      <c r="P46" s="145">
        <f>+'[1]Net Reduction in Gas'!D11+'[2]Net Reduction in Gas'!D11</f>
        <v>40.69790118911957</v>
      </c>
      <c r="Q46" s="145">
        <f>+'[1]Net Reduction in Gas'!E11+'[2]Net Reduction in Gas'!E11</f>
        <v>58.871332507802293</v>
      </c>
      <c r="R46" s="145">
        <f>+'[1]Net Reduction in Gas'!F11+'[2]Net Reduction in Gas'!F11</f>
        <v>75.725214950816124</v>
      </c>
      <c r="S46" s="145">
        <f>+'[1]Net Reduction in Gas'!G11+'[2]Net Reduction in Gas'!G11</f>
        <v>91.345303163849863</v>
      </c>
      <c r="T46" s="145">
        <f>+'[1]Net Reduction in Gas'!H11+'[2]Net Reduction in Gas'!H11</f>
        <v>105.80708614737522</v>
      </c>
      <c r="U46" s="145">
        <f>+'[1]Net Reduction in Gas'!I11+'[2]Net Reduction in Gas'!I11</f>
        <v>119.17538984220965</v>
      </c>
      <c r="V46" s="145">
        <f>+'[1]Net Reduction in Gas'!J11+'[2]Net Reduction in Gas'!J11</f>
        <v>131.50406109749622</v>
      </c>
      <c r="W46" s="145">
        <f>+'[1]Net Reduction in Gas'!K11+'[2]Net Reduction in Gas'!K11</f>
        <v>142.83589988161512</v>
      </c>
      <c r="X46" s="145">
        <f>+'[1]Net Reduction in Gas'!L11+'[2]Net Reduction in Gas'!L11</f>
        <v>153.20302457261485</v>
      </c>
      <c r="Y46" s="145">
        <f>+'[1]Net Reduction in Gas'!M11+'[2]Net Reduction in Gas'!M11</f>
        <v>162.62784052098141</v>
      </c>
      <c r="Z46" s="145">
        <f>+'[1]Net Reduction in Gas'!N11+'[2]Net Reduction in Gas'!N11</f>
        <v>171.12472318914195</v>
      </c>
      <c r="AA46" s="145">
        <f>+'[1]Net Reduction in Gas'!O11+'[2]Net Reduction in Gas'!O11</f>
        <v>178.70242132827076</v>
      </c>
      <c r="AB46" s="145">
        <f>+'[1]Net Reduction in Gas'!P11+'[2]Net Reduction in Gas'!P11</f>
        <v>185.36704565790868</v>
      </c>
      <c r="AC46" s="145">
        <f>+'[1]Net Reduction in Gas'!Q11+'[2]Net Reduction in Gas'!Q11</f>
        <v>191.1253649618379</v>
      </c>
      <c r="AD46" s="145">
        <f>+'[1]Net Reduction in Gas'!R11+'[2]Net Reduction in Gas'!R11</f>
        <v>195.98802646825908</v>
      </c>
      <c r="AE46" s="145">
        <f>+'[1]Net Reduction in Gas'!S11+'[2]Net Reduction in Gas'!S11</f>
        <v>199.97228920642632</v>
      </c>
      <c r="AF46" s="145">
        <f>+'[1]Net Reduction in Gas'!T11+'[2]Net Reduction in Gas'!T11</f>
        <v>203.10392458537186</v>
      </c>
      <c r="AG46" s="145">
        <f>+'[1]Net Reduction in Gas'!U11+'[2]Net Reduction in Gas'!U11</f>
        <v>205.41808288516734</v>
      </c>
      <c r="AH46" s="145">
        <f>+'[1]Net Reduction in Gas'!V11+'[2]Net Reduction in Gas'!V11</f>
        <v>206.95910579485204</v>
      </c>
      <c r="AI46" s="145">
        <f>+'[1]Net Reduction in Gas'!W11+'[2]Net Reduction in Gas'!W11</f>
        <v>207.77943228039692</v>
      </c>
    </row>
    <row r="47" spans="2:35" x14ac:dyDescent="0.3">
      <c r="M47" s="91" t="s">
        <v>143</v>
      </c>
      <c r="N47" s="145">
        <f>+'[3]Net Reduction in Gas'!B11+'[4]Net Reduction in Gas'!B11</f>
        <v>0</v>
      </c>
      <c r="O47" s="145">
        <f>+'[3]Net Reduction in Gas'!C11+'[4]Net Reduction in Gas'!C11</f>
        <v>78.844311088449018</v>
      </c>
      <c r="P47" s="145">
        <f>+'[3]Net Reduction in Gas'!D11+'[4]Net Reduction in Gas'!D11</f>
        <v>152.03653412867715</v>
      </c>
      <c r="Q47" s="145">
        <f>+'[3]Net Reduction in Gas'!E11+'[4]Net Reduction in Gas'!E11</f>
        <v>219.97012304033913</v>
      </c>
      <c r="R47" s="145">
        <f>+'[3]Net Reduction in Gas'!F11+'[4]Net Reduction in Gas'!F11</f>
        <v>283.00364979081604</v>
      </c>
      <c r="S47" s="145">
        <f>+'[3]Net Reduction in Gas'!G11+'[4]Net Reduction in Gas'!G11</f>
        <v>341.46047329566818</v>
      </c>
      <c r="T47" s="145">
        <f>+'[3]Net Reduction in Gas'!H11+'[4]Net Reduction in Gas'!H11</f>
        <v>395.62794861446855</v>
      </c>
      <c r="U47" s="145">
        <f>+'[3]Net Reduction in Gas'!I11+'[4]Net Reduction in Gas'!I11</f>
        <v>445.75643636754364</v>
      </c>
      <c r="V47" s="145">
        <f>+'[3]Net Reduction in Gas'!J11+'[4]Net Reduction in Gas'!J11</f>
        <v>492.0584981827709</v>
      </c>
      <c r="W47" s="145">
        <f>+'[3]Net Reduction in Gas'!K11+'[4]Net Reduction in Gas'!K11</f>
        <v>534.70877109232106</v>
      </c>
      <c r="X47" s="145">
        <f>+'[3]Net Reduction in Gas'!L11+'[4]Net Reduction in Gas'!L11</f>
        <v>573.84506883534323</v>
      </c>
      <c r="Y47" s="145">
        <f>+'[3]Net Reduction in Gas'!M11+'[4]Net Reduction in Gas'!M11</f>
        <v>609.57122370674961</v>
      </c>
      <c r="Z47" s="145">
        <f>+'[3]Net Reduction in Gas'!N11+'[4]Net Reduction in Gas'!N11</f>
        <v>641.96202786957781</v>
      </c>
      <c r="AA47" s="145">
        <f>+'[3]Net Reduction in Gas'!O11+'[4]Net Reduction in Gas'!O11</f>
        <v>623.77772515681102</v>
      </c>
      <c r="AB47" s="145">
        <f>+'[3]Net Reduction in Gas'!P11+'[4]Net Reduction in Gas'!P11</f>
        <v>605.72890669447656</v>
      </c>
      <c r="AC47" s="145">
        <f>+'[3]Net Reduction in Gas'!Q11+'[4]Net Reduction in Gas'!Q11</f>
        <v>587.61138665041949</v>
      </c>
      <c r="AD47" s="145">
        <f>+'[3]Net Reduction in Gas'!R11+'[4]Net Reduction in Gas'!R11</f>
        <v>569.24561631379083</v>
      </c>
      <c r="AE47" s="145">
        <f>+'[3]Net Reduction in Gas'!S11+'[4]Net Reduction in Gas'!S11</f>
        <v>550.48458475997268</v>
      </c>
      <c r="AF47" s="145">
        <f>+'[3]Net Reduction in Gas'!T11+'[4]Net Reduction in Gas'!T11</f>
        <v>531.21963861209929</v>
      </c>
      <c r="AG47" s="145">
        <f>+'[3]Net Reduction in Gas'!U11+'[4]Net Reduction in Gas'!U11</f>
        <v>511.38347762847803</v>
      </c>
      <c r="AH47" s="145">
        <f>+'[3]Net Reduction in Gas'!V11+'[4]Net Reduction in Gas'!V11</f>
        <v>490.9500660191282</v>
      </c>
      <c r="AI47" s="145">
        <f>+'[3]Net Reduction in Gas'!W11+'[4]Net Reduction in Gas'!W11</f>
        <v>469.93169259814687</v>
      </c>
    </row>
    <row r="57" spans="2:23" ht="36" customHeight="1" x14ac:dyDescent="0.3">
      <c r="B57" s="149" t="str">
        <f>CONCATENATE("Change in Net Present Value of Consumer Costs by State (2012M$) - Single Family, ", SpaceHeat, ", ", TankSize,", ", StartWH, " is starting water heater")</f>
        <v>Change in Net Present Value of Consumer Costs by State (2012M$) - Single Family, Gas FAF, All Tank Sizes, Electric Resistance is starting water heater</v>
      </c>
      <c r="C57" s="149"/>
      <c r="D57" s="149"/>
      <c r="E57" s="149"/>
      <c r="F57" s="149"/>
      <c r="G57" s="149"/>
      <c r="H57" s="149"/>
      <c r="I57" s="149"/>
      <c r="J57" s="149"/>
      <c r="K57" s="149"/>
      <c r="N57" s="139"/>
      <c r="O57" s="140"/>
      <c r="P57" s="140"/>
      <c r="Q57" s="140"/>
      <c r="R57" s="140"/>
      <c r="S57" s="140"/>
      <c r="T57" s="140"/>
      <c r="U57" s="140"/>
      <c r="V57" s="140"/>
      <c r="W57" s="140"/>
    </row>
    <row r="59" spans="2:23" x14ac:dyDescent="0.3">
      <c r="M59" s="91" t="s">
        <v>31</v>
      </c>
      <c r="N59" s="145">
        <f>SUM(N61:N64)</f>
        <v>382.6246402693414</v>
      </c>
    </row>
    <row r="60" spans="2:23" x14ac:dyDescent="0.3">
      <c r="N60" s="145"/>
    </row>
    <row r="61" spans="2:23" x14ac:dyDescent="0.3">
      <c r="M61" s="91" t="s">
        <v>140</v>
      </c>
      <c r="N61" s="145">
        <f>+'[9]Consumer Cost'!B7+'[7]Consumer Cost'!B7</f>
        <v>74.419190699302675</v>
      </c>
    </row>
    <row r="62" spans="2:23" x14ac:dyDescent="0.3">
      <c r="M62" s="91" t="s">
        <v>141</v>
      </c>
      <c r="N62" s="145">
        <f>+'[10]Consumer Cost'!B7+'[8]Consumer Cost'!B7</f>
        <v>86.003815001291571</v>
      </c>
    </row>
    <row r="63" spans="2:23" x14ac:dyDescent="0.3">
      <c r="M63" s="91" t="s">
        <v>142</v>
      </c>
      <c r="N63" s="145">
        <f>+'[1]Consumer Cost'!B7+'[2]Consumer Cost'!B7</f>
        <v>93.465114017290432</v>
      </c>
    </row>
    <row r="64" spans="2:23" x14ac:dyDescent="0.3">
      <c r="M64" s="91" t="s">
        <v>143</v>
      </c>
      <c r="N64" s="145">
        <f>+'[3]Consumer Cost'!B7+'[4]Consumer Cost'!B7</f>
        <v>128.73652055145675</v>
      </c>
    </row>
    <row r="75" spans="2:14" ht="38.25" customHeight="1" x14ac:dyDescent="0.3">
      <c r="B75" s="149" t="str">
        <f>CONCATENATE("Change in Net Present Value of Total Costs by State (2012M$) - Single Family, ", SpaceHeat, ", ", TankSize,", ", StartWH, " is starting water heater")</f>
        <v>Change in Net Present Value of Total Costs by State (2012M$) - Single Family, Gas FAF, All Tank Sizes, Electric Resistance is starting water heater</v>
      </c>
      <c r="C75" s="149"/>
      <c r="D75" s="149"/>
      <c r="E75" s="149"/>
      <c r="F75" s="149"/>
      <c r="G75" s="149"/>
      <c r="H75" s="149"/>
      <c r="I75" s="149"/>
      <c r="J75" s="149"/>
      <c r="K75" s="149"/>
    </row>
    <row r="77" spans="2:14" x14ac:dyDescent="0.3">
      <c r="M77" s="91" t="s">
        <v>31</v>
      </c>
      <c r="N77" s="145">
        <f>SUM(N79:N82)</f>
        <v>755.43018451530145</v>
      </c>
    </row>
    <row r="78" spans="2:14" x14ac:dyDescent="0.3">
      <c r="N78" s="145"/>
    </row>
    <row r="79" spans="2:14" x14ac:dyDescent="0.3">
      <c r="M79" s="91" t="s">
        <v>140</v>
      </c>
      <c r="N79" s="145">
        <f>+'[9]Total Resource Cost'!B7+'[7]Total Resource Cost'!B7</f>
        <v>126.10011363447524</v>
      </c>
    </row>
    <row r="80" spans="2:14" x14ac:dyDescent="0.3">
      <c r="M80" s="91" t="s">
        <v>141</v>
      </c>
      <c r="N80" s="145">
        <f>+'[10]Total Resource Cost'!B7+'[8]Total Resource Cost'!B7</f>
        <v>130.4345690573613</v>
      </c>
    </row>
    <row r="81" spans="2:14" x14ac:dyDescent="0.3">
      <c r="M81" s="91" t="s">
        <v>142</v>
      </c>
      <c r="N81" s="145">
        <f>+'[1]Total Resource Cost'!B7+'[2]Total Resource Cost'!B7</f>
        <v>156.60893991551623</v>
      </c>
    </row>
    <row r="82" spans="2:14" x14ac:dyDescent="0.3">
      <c r="M82" s="91" t="s">
        <v>143</v>
      </c>
      <c r="N82" s="145">
        <f>+'[3]Consumer Cost'!B7+'[4]Total Resource Cost'!B7</f>
        <v>342.28656190794868</v>
      </c>
    </row>
    <row r="93" spans="2:14" ht="40.5" customHeight="1" x14ac:dyDescent="0.3">
      <c r="B93" s="151" t="s">
        <v>146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40"/>
    </row>
    <row r="95" spans="2:14" x14ac:dyDescent="0.3">
      <c r="M95" s="91" t="s">
        <v>145</v>
      </c>
      <c r="N95" s="145">
        <f>+'Total Resource Cost'!B7</f>
        <v>745.12443663365889</v>
      </c>
    </row>
    <row r="96" spans="2:14" x14ac:dyDescent="0.3">
      <c r="M96" s="91" t="s">
        <v>144</v>
      </c>
      <c r="N96" s="145">
        <f>+'Total Resource Cost'!B6</f>
        <v>362.49979636431675</v>
      </c>
    </row>
    <row r="97" spans="13:14" x14ac:dyDescent="0.3">
      <c r="M97" s="91" t="s">
        <v>136</v>
      </c>
      <c r="N97" s="145">
        <f>+'[9]Consumer Cost'!B7+'[7]Consumer Cost'!B7</f>
        <v>74.419190699302675</v>
      </c>
    </row>
    <row r="98" spans="13:14" x14ac:dyDescent="0.3">
      <c r="M98" s="91" t="s">
        <v>137</v>
      </c>
      <c r="N98" s="145">
        <f>+'[10]Consumer Cost'!B7+'[8]Consumer Cost'!B7</f>
        <v>86.003815001291571</v>
      </c>
    </row>
    <row r="99" spans="13:14" x14ac:dyDescent="0.3">
      <c r="M99" s="91" t="s">
        <v>138</v>
      </c>
      <c r="N99" s="145">
        <f>+'[1]Consumer Cost'!B7+'[2]Consumer Cost'!B7</f>
        <v>93.465114017290432</v>
      </c>
    </row>
    <row r="100" spans="13:14" x14ac:dyDescent="0.3">
      <c r="M100" s="91" t="s">
        <v>139</v>
      </c>
      <c r="N100" s="145">
        <f>+'[3]Consumer Cost'!B7+'[4]Consumer Cost'!B7</f>
        <v>128.73652055145675</v>
      </c>
    </row>
    <row r="113" spans="2:26" x14ac:dyDescent="0.3">
      <c r="N113" s="91" t="s">
        <v>86</v>
      </c>
      <c r="P113" s="91" t="s">
        <v>147</v>
      </c>
      <c r="Q113" s="91" t="s">
        <v>148</v>
      </c>
      <c r="S113" s="91" t="s">
        <v>149</v>
      </c>
      <c r="T113" s="91" t="s">
        <v>154</v>
      </c>
      <c r="V113" s="91" t="s">
        <v>150</v>
      </c>
      <c r="W113" s="91" t="s">
        <v>151</v>
      </c>
      <c r="Y113" s="91" t="s">
        <v>153</v>
      </c>
      <c r="Z113" s="91" t="s">
        <v>152</v>
      </c>
    </row>
    <row r="114" spans="2:26" x14ac:dyDescent="0.3">
      <c r="M114" s="91" t="str">
        <f>'Marginal Market Share'!A13</f>
        <v>Electric Resistance</v>
      </c>
      <c r="N114" s="91">
        <f>'Average Market Share'!B5</f>
        <v>1</v>
      </c>
      <c r="P114" s="91">
        <f>'Average Market Share'!H5</f>
        <v>0.89067613949119784</v>
      </c>
      <c r="Q114" s="91">
        <f>'Average Market Share'!H13</f>
        <v>0.64104999298761567</v>
      </c>
      <c r="S114" s="91">
        <f>'Average Market Share'!M5</f>
        <v>0.82574474646140528</v>
      </c>
      <c r="T114" s="91">
        <f>'Average Market Share'!M13</f>
        <v>0.44255625454860842</v>
      </c>
      <c r="V114" s="91">
        <f>'Average Market Share'!R5</f>
        <v>0.76496968083359851</v>
      </c>
      <c r="W114" s="91">
        <f>'Average Market Share'!R13</f>
        <v>0.30552381340385792</v>
      </c>
      <c r="Y114" s="91">
        <f>'Average Market Share'!W5</f>
        <v>0.69184165053036717</v>
      </c>
      <c r="Z114" s="91">
        <f>'Average Market Share'!W13</f>
        <v>0.2109218875508691</v>
      </c>
    </row>
    <row r="115" spans="2:26" x14ac:dyDescent="0.3">
      <c r="M115" s="91" t="str">
        <f>'Marginal Market Share'!A14</f>
        <v>HPWH</v>
      </c>
      <c r="N115" s="91">
        <f>'Average Market Share'!B6</f>
        <v>0</v>
      </c>
      <c r="P115" s="91">
        <f>'Average Market Share'!H6</f>
        <v>2.0984013330432535E-2</v>
      </c>
      <c r="Q115" s="91">
        <f>'Average Market Share'!H14</f>
        <v>3.8438402763229386E-2</v>
      </c>
      <c r="S115" s="91">
        <f>'Average Market Share'!M6</f>
        <v>3.4851596596573692E-2</v>
      </c>
      <c r="T115" s="91">
        <f>'Average Market Share'!M14</f>
        <v>5.9694238158252595E-2</v>
      </c>
      <c r="V115" s="91">
        <f>'Average Market Share'!R6</f>
        <v>5.3127059779851549E-2</v>
      </c>
      <c r="W115" s="91">
        <f>'Average Market Share'!R14</f>
        <v>0.20395545747372745</v>
      </c>
      <c r="Y115" s="91">
        <f>'Average Market Share'!W6</f>
        <v>8.2786314731321115E-2</v>
      </c>
      <c r="Z115" s="91">
        <f>'Average Market Share'!W14</f>
        <v>0.3303735008802785</v>
      </c>
    </row>
    <row r="116" spans="2:26" x14ac:dyDescent="0.3">
      <c r="M116" s="91" t="str">
        <f>'Marginal Market Share'!A15</f>
        <v>Gas Tank</v>
      </c>
      <c r="N116" s="91">
        <f>'Average Market Share'!B7</f>
        <v>0</v>
      </c>
      <c r="P116" s="91">
        <f>'Average Market Share'!H7</f>
        <v>7.023593514368219E-2</v>
      </c>
      <c r="Q116" s="91">
        <f>'Average Market Share'!H15</f>
        <v>0.32051160424915487</v>
      </c>
      <c r="S116" s="91">
        <f>'Average Market Share'!M7</f>
        <v>0.10821215384822214</v>
      </c>
      <c r="T116" s="91">
        <f>'Average Market Share'!M15</f>
        <v>0.49774950729313894</v>
      </c>
      <c r="V116" s="91">
        <f>'Average Market Share'!R7</f>
        <v>0.13010706204500205</v>
      </c>
      <c r="W116" s="91">
        <f>'Average Market Share'!R15</f>
        <v>0.49052072912241468</v>
      </c>
      <c r="Y116" s="91">
        <f>'Average Market Share'!W7</f>
        <v>0.13638785677303619</v>
      </c>
      <c r="Z116" s="91">
        <f>'Average Market Share'!W15</f>
        <v>0.45870461156885239</v>
      </c>
    </row>
    <row r="117" spans="2:26" x14ac:dyDescent="0.3">
      <c r="M117" s="91" t="str">
        <f>'Marginal Market Share'!A16</f>
        <v>Instant Gas</v>
      </c>
      <c r="N117" s="91">
        <f>'Average Market Share'!B8</f>
        <v>0</v>
      </c>
      <c r="P117" s="91">
        <f>'Average Market Share'!H8</f>
        <v>5.5026475621184606E-3</v>
      </c>
      <c r="Q117" s="91">
        <f>'Average Market Share'!H16</f>
        <v>0</v>
      </c>
      <c r="S117" s="91">
        <f>'Average Market Share'!M8</f>
        <v>9.2742710939931541E-3</v>
      </c>
      <c r="T117" s="91">
        <f>'Average Market Share'!M16</f>
        <v>0</v>
      </c>
      <c r="V117" s="91">
        <f>'Average Market Share'!R8</f>
        <v>1.4381664875790932E-2</v>
      </c>
      <c r="W117" s="91">
        <f>'Average Market Share'!R16</f>
        <v>0</v>
      </c>
      <c r="Y117" s="91">
        <f>'Average Market Share'!W8</f>
        <v>2.2852389467711478E-2</v>
      </c>
      <c r="Z117" s="91">
        <f>'Average Market Share'!W16</f>
        <v>0</v>
      </c>
    </row>
    <row r="118" spans="2:26" x14ac:dyDescent="0.3">
      <c r="M118" s="91" t="str">
        <f>'Marginal Market Share'!A17</f>
        <v>Condensing Gas</v>
      </c>
      <c r="N118" s="91">
        <f>'Average Market Share'!B9</f>
        <v>0</v>
      </c>
      <c r="P118" s="91">
        <f>'Average Market Share'!H9</f>
        <v>1.260126447256902E-2</v>
      </c>
      <c r="Q118" s="91">
        <f>'Average Market Share'!H17</f>
        <v>0</v>
      </c>
      <c r="S118" s="91">
        <f>'Average Market Share'!M9</f>
        <v>2.1917231999805772E-2</v>
      </c>
      <c r="T118" s="91">
        <f>'Average Market Share'!M17</f>
        <v>0</v>
      </c>
      <c r="V118" s="91">
        <f>'Average Market Share'!R9</f>
        <v>3.7414532465756933E-2</v>
      </c>
      <c r="W118" s="91">
        <f>'Average Market Share'!R17</f>
        <v>0</v>
      </c>
      <c r="Y118" s="91">
        <f>'Average Market Share'!W9</f>
        <v>6.6131788497564029E-2</v>
      </c>
      <c r="Z118" s="91">
        <f>'Average Market Share'!W17</f>
        <v>0</v>
      </c>
    </row>
    <row r="128" spans="2:26" ht="40.5" customHeight="1" x14ac:dyDescent="0.3">
      <c r="B128" s="151" t="s">
        <v>155</v>
      </c>
      <c r="C128" s="151"/>
      <c r="D128" s="151"/>
      <c r="E128" s="151"/>
      <c r="F128" s="151"/>
      <c r="G128" s="151"/>
      <c r="H128" s="151"/>
      <c r="I128" s="151"/>
      <c r="J128" s="151"/>
      <c r="K128" s="151"/>
      <c r="L128" s="142"/>
    </row>
    <row r="131" spans="13:26" x14ac:dyDescent="0.3">
      <c r="N131" s="91" t="s">
        <v>86</v>
      </c>
      <c r="P131" s="91" t="s">
        <v>147</v>
      </c>
      <c r="Q131" s="91" t="s">
        <v>148</v>
      </c>
      <c r="S131" s="91" t="s">
        <v>149</v>
      </c>
      <c r="T131" s="91" t="s">
        <v>154</v>
      </c>
      <c r="V131" s="91" t="s">
        <v>150</v>
      </c>
      <c r="W131" s="91" t="s">
        <v>151</v>
      </c>
      <c r="Y131" s="91" t="s">
        <v>153</v>
      </c>
      <c r="Z131" s="91" t="s">
        <v>152</v>
      </c>
    </row>
    <row r="132" spans="13:26" x14ac:dyDescent="0.3">
      <c r="M132" s="91" t="s">
        <v>8</v>
      </c>
      <c r="N132" s="91">
        <f>'Marginal Market Share'!B5</f>
        <v>1</v>
      </c>
      <c r="P132" s="91">
        <f>'Marginal Market Share'!H5</f>
        <v>0.69299610668573264</v>
      </c>
      <c r="Q132" s="91">
        <f>'Marginal Market Share'!H13</f>
        <v>0</v>
      </c>
      <c r="S132" s="91">
        <f>'Marginal Market Share'!M5</f>
        <v>0.66976419442648982</v>
      </c>
      <c r="T132" s="91">
        <f>'Marginal Market Share'!M13</f>
        <v>0</v>
      </c>
      <c r="V132" s="91">
        <f>'Marginal Market Share'!R5</f>
        <v>0.59885573407553405</v>
      </c>
      <c r="W132" s="91">
        <f>'Marginal Market Share'!R13</f>
        <v>0</v>
      </c>
      <c r="Y132" s="91">
        <f>'Marginal Market Share'!W5</f>
        <v>0.48484834940783866</v>
      </c>
      <c r="Z132" s="91">
        <f>'Marginal Market Share'!W13</f>
        <v>0</v>
      </c>
    </row>
    <row r="133" spans="13:26" x14ac:dyDescent="0.3">
      <c r="M133" s="91" t="s">
        <v>11</v>
      </c>
      <c r="N133" s="91">
        <f>'Marginal Market Share'!B6</f>
        <v>0</v>
      </c>
      <c r="P133" s="91">
        <f>'Marginal Market Share'!H6</f>
        <v>5.9465161550679435E-2</v>
      </c>
      <c r="Q133" s="91">
        <f>'Marginal Market Share'!H14</f>
        <v>0.10708567213345452</v>
      </c>
      <c r="S133" s="91">
        <f>'Marginal Market Share'!M6</f>
        <v>7.1806963304040308E-2</v>
      </c>
      <c r="T133" s="91">
        <f>'Marginal Market Share'!M14</f>
        <v>0.10708567213345452</v>
      </c>
      <c r="V133" s="91">
        <f>'Marginal Market Share'!R6</f>
        <v>0.11065773487452878</v>
      </c>
      <c r="W133" s="91">
        <f>'Marginal Market Share'!R14</f>
        <v>0.61223174103105249</v>
      </c>
      <c r="Y133" s="91">
        <f>'Marginal Market Share'!W6</f>
        <v>0.17282692376393524</v>
      </c>
      <c r="Z133" s="91">
        <f>'Marginal Market Share'!W14</f>
        <v>0.6122317410310526</v>
      </c>
    </row>
    <row r="134" spans="13:26" x14ac:dyDescent="0.3">
      <c r="M134" s="91" t="s">
        <v>12</v>
      </c>
      <c r="N134" s="91">
        <f>'Marginal Market Share'!B7</f>
        <v>0</v>
      </c>
      <c r="P134" s="91">
        <f>'Marginal Market Share'!H7</f>
        <v>0.19560553476466808</v>
      </c>
      <c r="Q134" s="91">
        <f>'Marginal Market Share'!H15</f>
        <v>0.89291432786654557</v>
      </c>
      <c r="S134" s="91">
        <f>'Marginal Market Share'!M7</f>
        <v>0.1900456109765431</v>
      </c>
      <c r="T134" s="91">
        <f>'Marginal Market Share'!M15</f>
        <v>0.89291432786654557</v>
      </c>
      <c r="V134" s="91">
        <f>'Marginal Market Share'!R7</f>
        <v>0.17033560424217276</v>
      </c>
      <c r="W134" s="91">
        <f>'Marginal Market Share'!R15</f>
        <v>0.38776825896894757</v>
      </c>
      <c r="Y134" s="91">
        <f>'Marginal Market Share'!W7</f>
        <v>0.13784019084996066</v>
      </c>
      <c r="Z134" s="91">
        <f>'Marginal Market Share'!W15</f>
        <v>0.38776825896894745</v>
      </c>
    </row>
    <row r="135" spans="13:26" x14ac:dyDescent="0.3">
      <c r="M135" s="91" t="s">
        <v>13</v>
      </c>
      <c r="N135" s="91">
        <f>'Marginal Market Share'!B8</f>
        <v>0</v>
      </c>
      <c r="P135" s="91">
        <f>'Marginal Market Share'!H8</f>
        <v>1.5762238243615941E-2</v>
      </c>
      <c r="Q135" s="91">
        <f>'Marginal Market Share'!H16</f>
        <v>0</v>
      </c>
      <c r="S135" s="91">
        <f>'Marginal Market Share'!M8</f>
        <v>1.9449826731148753E-2</v>
      </c>
      <c r="T135" s="91">
        <f>'Marginal Market Share'!M16</f>
        <v>0</v>
      </c>
      <c r="V135" s="91">
        <f>'Marginal Market Share'!R8</f>
        <v>3.0581976404025393E-2</v>
      </c>
      <c r="W135" s="91">
        <f>'Marginal Market Share'!R16</f>
        <v>0</v>
      </c>
      <c r="Y135" s="91">
        <f>'Marginal Market Share'!W8</f>
        <v>4.8794866397337468E-2</v>
      </c>
      <c r="Z135" s="91">
        <f>'Marginal Market Share'!W16</f>
        <v>0</v>
      </c>
    </row>
    <row r="136" spans="13:26" x14ac:dyDescent="0.3">
      <c r="M136" s="91" t="s">
        <v>14</v>
      </c>
      <c r="N136" s="91">
        <f>'Marginal Market Share'!B9</f>
        <v>0</v>
      </c>
      <c r="P136" s="91">
        <f>'Marginal Market Share'!H9</f>
        <v>3.6170958755303871E-2</v>
      </c>
      <c r="Q136" s="91">
        <f>'Marginal Market Share'!H17</f>
        <v>0</v>
      </c>
      <c r="S136" s="91">
        <f>'Marginal Market Share'!M9</f>
        <v>4.893340456177795E-2</v>
      </c>
      <c r="T136" s="91">
        <f>'Marginal Market Share'!M17</f>
        <v>0</v>
      </c>
      <c r="V136" s="91">
        <f>'Marginal Market Share'!R9</f>
        <v>8.9568950403739078E-2</v>
      </c>
      <c r="W136" s="91">
        <f>'Marginal Market Share'!R17</f>
        <v>0</v>
      </c>
      <c r="Y136" s="91">
        <f>'Marginal Market Share'!W9</f>
        <v>0.15568966958092789</v>
      </c>
      <c r="Z136" s="91">
        <f>'Marginal Market Share'!W17</f>
        <v>0</v>
      </c>
    </row>
    <row r="146" spans="2:34" ht="40.5" customHeight="1" x14ac:dyDescent="0.3">
      <c r="B146" s="151" t="s">
        <v>155</v>
      </c>
      <c r="C146" s="151"/>
      <c r="D146" s="151"/>
      <c r="E146" s="151"/>
      <c r="F146" s="151"/>
      <c r="G146" s="151"/>
      <c r="H146" s="151"/>
      <c r="I146" s="151"/>
      <c r="J146" s="151"/>
      <c r="K146" s="151"/>
      <c r="L146" s="146"/>
    </row>
    <row r="149" spans="2:34" x14ac:dyDescent="0.3">
      <c r="N149" s="91">
        <v>2015</v>
      </c>
      <c r="O149" s="91">
        <v>2016</v>
      </c>
      <c r="P149" s="91">
        <v>2017</v>
      </c>
      <c r="Q149" s="91">
        <v>2018</v>
      </c>
      <c r="R149" s="91">
        <v>2019</v>
      </c>
      <c r="S149" s="91">
        <v>2020</v>
      </c>
      <c r="T149" s="91">
        <v>2021</v>
      </c>
      <c r="U149" s="91">
        <v>2022</v>
      </c>
      <c r="V149" s="91">
        <v>2023</v>
      </c>
      <c r="W149" s="91">
        <v>2024</v>
      </c>
      <c r="X149" s="91">
        <v>2025</v>
      </c>
      <c r="Y149" s="91">
        <v>2026</v>
      </c>
      <c r="Z149" s="91">
        <v>2027</v>
      </c>
      <c r="AA149" s="91">
        <v>2028</v>
      </c>
      <c r="AB149" s="91">
        <v>2029</v>
      </c>
      <c r="AC149" s="91">
        <v>2030</v>
      </c>
      <c r="AD149" s="91">
        <v>2031</v>
      </c>
      <c r="AE149" s="91">
        <v>2032</v>
      </c>
      <c r="AF149" s="91">
        <v>2033</v>
      </c>
      <c r="AG149" s="91">
        <v>2034</v>
      </c>
      <c r="AH149" s="91">
        <v>2035</v>
      </c>
    </row>
    <row r="150" spans="2:34" x14ac:dyDescent="0.3">
      <c r="M150" s="91" t="s">
        <v>8</v>
      </c>
      <c r="N150" s="91">
        <f>'Marginal Market Share'!C5</f>
        <v>0.69729577375518492</v>
      </c>
      <c r="O150" s="91">
        <f>'Marginal Market Share'!D5</f>
        <v>0.69688961481415379</v>
      </c>
      <c r="P150" s="91">
        <f>'Marginal Market Share'!E5</f>
        <v>0.69635699778095239</v>
      </c>
      <c r="Q150" s="91">
        <f>'Marginal Market Share'!F5</f>
        <v>0.69561522832422185</v>
      </c>
      <c r="R150" s="91">
        <f>'Marginal Market Share'!G5</f>
        <v>0.69454729547875227</v>
      </c>
      <c r="S150" s="91">
        <f>'Marginal Market Share'!H5</f>
        <v>0.69299610668573264</v>
      </c>
      <c r="T150" s="91">
        <f>'Marginal Market Share'!I5</f>
        <v>0.69076157400507121</v>
      </c>
      <c r="U150" s="91">
        <f>'Marginal Market Share'!J5</f>
        <v>0.68760234067366188</v>
      </c>
      <c r="V150" s="91">
        <f>'Marginal Market Share'!K5</f>
        <v>0.68324380966021647</v>
      </c>
      <c r="W150" s="91">
        <f>'Marginal Market Share'!L5</f>
        <v>0.67739356657549732</v>
      </c>
      <c r="X150" s="91">
        <f>'Marginal Market Share'!M5</f>
        <v>0.66976419442648982</v>
      </c>
      <c r="Y150" s="91">
        <f>'Marginal Market Share'!N5</f>
        <v>0.6601019052224838</v>
      </c>
      <c r="Z150" s="91">
        <f>'Marginal Market Share'!O5</f>
        <v>0.64821762777183645</v>
      </c>
      <c r="AA150" s="91">
        <f>'Marginal Market Share'!P5</f>
        <v>0.63401569338850483</v>
      </c>
      <c r="AB150" s="91">
        <f>'Marginal Market Share'!Q5</f>
        <v>0.61751467421626727</v>
      </c>
      <c r="AC150" s="91">
        <f>'Marginal Market Share'!R5</f>
        <v>0.59885573407553405</v>
      </c>
      <c r="AD150" s="91">
        <f>'Marginal Market Share'!S5</f>
        <v>0.5782960870247642</v>
      </c>
      <c r="AE150" s="91">
        <f>'Marginal Market Share'!T5</f>
        <v>0.55618827198686449</v>
      </c>
      <c r="AF150" s="91">
        <f>'Marginal Market Share'!U5</f>
        <v>0.53294896273686088</v>
      </c>
      <c r="AG150" s="91">
        <f>'Marginal Market Share'!V5</f>
        <v>0.50902296213448495</v>
      </c>
      <c r="AH150" s="91">
        <f>'Marginal Market Share'!W5</f>
        <v>0.48484834940783866</v>
      </c>
    </row>
    <row r="151" spans="2:34" x14ac:dyDescent="0.3">
      <c r="M151" s="91" t="s">
        <v>11</v>
      </c>
      <c r="N151" s="91">
        <f>'Marginal Market Share'!C6</f>
        <v>5.7868390046542734E-2</v>
      </c>
      <c r="O151" s="91">
        <f>'Marginal Market Share'!D6</f>
        <v>5.7920791901269454E-2</v>
      </c>
      <c r="P151" s="91">
        <f>'Marginal Market Share'!E6</f>
        <v>5.8050089083561567E-2</v>
      </c>
      <c r="Q151" s="91">
        <f>'Marginal Market Share'!F6</f>
        <v>5.8302961255597668E-2</v>
      </c>
      <c r="R151" s="91">
        <f>'Marginal Market Share'!G6</f>
        <v>5.8745268955285833E-2</v>
      </c>
      <c r="S151" s="91">
        <f>'Marginal Market Share'!H6</f>
        <v>5.9465161550679435E-2</v>
      </c>
      <c r="T151" s="91">
        <f>'Marginal Market Share'!I6</f>
        <v>6.0574538493673086E-2</v>
      </c>
      <c r="U151" s="91">
        <f>'Marginal Market Share'!J6</f>
        <v>6.220787177214411E-2</v>
      </c>
      <c r="V151" s="91">
        <f>'Marginal Market Share'!K6</f>
        <v>6.4517483175166479E-2</v>
      </c>
      <c r="W151" s="91">
        <f>'Marginal Market Share'!L6</f>
        <v>6.7664703341324614E-2</v>
      </c>
      <c r="X151" s="91">
        <f>'Marginal Market Share'!M6</f>
        <v>7.1806963304040308E-2</v>
      </c>
      <c r="Y151" s="91">
        <f>'Marginal Market Share'!N6</f>
        <v>7.7081751330499007E-2</v>
      </c>
      <c r="Z151" s="91">
        <f>'Marginal Market Share'!O6</f>
        <v>8.3589355623387498E-2</v>
      </c>
      <c r="AA151" s="91">
        <f>'Marginal Market Share'!P6</f>
        <v>9.137712485232212E-2</v>
      </c>
      <c r="AB151" s="91">
        <f>'Marginal Market Share'!Q6</f>
        <v>0.10042826915632706</v>
      </c>
      <c r="AC151" s="91">
        <f>'Marginal Market Share'!R6</f>
        <v>0.11065773487452878</v>
      </c>
      <c r="AD151" s="91">
        <f>'Marginal Market Share'!S6</f>
        <v>0.12191640896725563</v>
      </c>
      <c r="AE151" s="91">
        <f>'Marginal Market Share'!T6</f>
        <v>0.13400316357670514</v>
      </c>
      <c r="AF151" s="91">
        <f>'Marginal Market Share'!U6</f>
        <v>0.14668258824554753</v>
      </c>
      <c r="AG151" s="91">
        <f>'Marginal Market Share'!V6</f>
        <v>0.15970521723062026</v>
      </c>
      <c r="AH151" s="91">
        <f>'Marginal Market Share'!W6</f>
        <v>0.17282692376393524</v>
      </c>
    </row>
    <row r="152" spans="2:34" x14ac:dyDescent="0.3">
      <c r="M152" s="91" t="s">
        <v>12</v>
      </c>
      <c r="N152" s="91">
        <f>'Marginal Market Share'!C7</f>
        <v>0.19541026219704166</v>
      </c>
      <c r="O152" s="91">
        <f>'Marginal Market Share'!D7</f>
        <v>0.19560130823416555</v>
      </c>
      <c r="P152" s="91">
        <f>'Marginal Market Share'!E7</f>
        <v>0.19574541521931663</v>
      </c>
      <c r="Q152" s="91">
        <f>'Marginal Market Share'!F7</f>
        <v>0.19581869049059764</v>
      </c>
      <c r="R152" s="91">
        <f>'Marginal Market Share'!G7</f>
        <v>0.19578725621613802</v>
      </c>
      <c r="S152" s="91">
        <f>'Marginal Market Share'!H7</f>
        <v>0.19560553476466808</v>
      </c>
      <c r="T152" s="91">
        <f>'Marginal Market Share'!I7</f>
        <v>0.19521535504147225</v>
      </c>
      <c r="U152" s="91">
        <f>'Marginal Market Share'!J7</f>
        <v>0.19454641002849765</v>
      </c>
      <c r="V152" s="91">
        <f>'Marginal Market Share'!K7</f>
        <v>0.19351856347685234</v>
      </c>
      <c r="W152" s="91">
        <f>'Marginal Market Share'!L7</f>
        <v>0.19204634001695656</v>
      </c>
      <c r="X152" s="91">
        <f>'Marginal Market Share'!M7</f>
        <v>0.1900456109765431</v>
      </c>
      <c r="Y152" s="91">
        <f>'Marginal Market Share'!N7</f>
        <v>0.18744202041085739</v>
      </c>
      <c r="Z152" s="91">
        <f>'Marginal Market Share'!O7</f>
        <v>0.18418016040440369</v>
      </c>
      <c r="AA152" s="91">
        <f>'Marginal Market Share'!P7</f>
        <v>0.18023205238609213</v>
      </c>
      <c r="AB152" s="91">
        <f>'Marginal Market Share'!Q7</f>
        <v>0.17560331083331138</v>
      </c>
      <c r="AC152" s="91">
        <f>'Marginal Market Share'!R7</f>
        <v>0.17033560424217276</v>
      </c>
      <c r="AD152" s="91">
        <f>'Marginal Market Share'!S7</f>
        <v>0.16450469782197816</v>
      </c>
      <c r="AE152" s="91">
        <f>'Marginal Market Share'!T7</f>
        <v>0.15821429561769143</v>
      </c>
      <c r="AF152" s="91">
        <f>'Marginal Market Share'!U7</f>
        <v>0.15158679957924356</v>
      </c>
      <c r="AG152" s="91">
        <f>'Marginal Market Share'!V7</f>
        <v>0.14475267417495596</v>
      </c>
      <c r="AH152" s="91">
        <f>'Marginal Market Share'!W7</f>
        <v>0.13784019084996066</v>
      </c>
    </row>
    <row r="153" spans="2:34" x14ac:dyDescent="0.3">
      <c r="M153" s="91" t="s">
        <v>13</v>
      </c>
      <c r="N153" s="91">
        <f>'Marginal Market Share'!C8</f>
        <v>1.4975496799927539E-2</v>
      </c>
      <c r="O153" s="91">
        <f>'Marginal Market Share'!D8</f>
        <v>1.5062529204271939E-2</v>
      </c>
      <c r="P153" s="91">
        <f>'Marginal Market Share'!E8</f>
        <v>1.5169672915634215E-2</v>
      </c>
      <c r="Q153" s="91">
        <f>'Marginal Market Share'!F8</f>
        <v>1.5309266053788167E-2</v>
      </c>
      <c r="R153" s="91">
        <f>'Marginal Market Share'!G8</f>
        <v>1.5498875090310216E-2</v>
      </c>
      <c r="S153" s="91">
        <f>'Marginal Market Share'!H8</f>
        <v>1.5762238243615941E-2</v>
      </c>
      <c r="T153" s="91">
        <f>'Marginal Market Share'!I8</f>
        <v>1.6129803617893325E-2</v>
      </c>
      <c r="U153" s="91">
        <f>'Marginal Market Share'!J8</f>
        <v>1.6638584128195584E-2</v>
      </c>
      <c r="V153" s="91">
        <f>'Marginal Market Share'!K8</f>
        <v>1.7331062449224711E-2</v>
      </c>
      <c r="W153" s="91">
        <f>'Marginal Market Share'!L8</f>
        <v>1.8252957713514914E-2</v>
      </c>
      <c r="X153" s="91">
        <f>'Marginal Market Share'!M8</f>
        <v>1.9449826731148753E-2</v>
      </c>
      <c r="Y153" s="91">
        <f>'Marginal Market Share'!N8</f>
        <v>2.0962711753959178E-2</v>
      </c>
      <c r="Z153" s="91">
        <f>'Marginal Market Share'!O8</f>
        <v>2.2823326355448006E-2</v>
      </c>
      <c r="AA153" s="91">
        <f>'Marginal Market Share'!P8</f>
        <v>2.5049514794441164E-2</v>
      </c>
      <c r="AB153" s="91">
        <f>'Marginal Market Share'!Q8</f>
        <v>2.764183047829033E-2</v>
      </c>
      <c r="AC153" s="91">
        <f>'Marginal Market Share'!R8</f>
        <v>3.0581976404025393E-2</v>
      </c>
      <c r="AD153" s="91">
        <f>'Marginal Market Share'!S8</f>
        <v>3.3833521877472086E-2</v>
      </c>
      <c r="AE153" s="91">
        <f>'Marginal Market Share'!T8</f>
        <v>3.7344834727093768E-2</v>
      </c>
      <c r="AF153" s="91">
        <f>'Marginal Market Share'!U8</f>
        <v>4.1053696042532888E-2</v>
      </c>
      <c r="AG153" s="91">
        <f>'Marginal Market Share'!V8</f>
        <v>4.4892749390110183E-2</v>
      </c>
      <c r="AH153" s="91">
        <f>'Marginal Market Share'!W8</f>
        <v>4.8794866397337468E-2</v>
      </c>
    </row>
    <row r="154" spans="2:34" x14ac:dyDescent="0.3">
      <c r="M154" s="91" t="s">
        <v>14</v>
      </c>
      <c r="N154" s="91">
        <f>'Marginal Market Share'!C9</f>
        <v>3.4450077201303247E-2</v>
      </c>
      <c r="O154" s="91">
        <f>'Marginal Market Share'!D9</f>
        <v>3.4525755846139296E-2</v>
      </c>
      <c r="P154" s="91">
        <f>'Marginal Market Share'!E9</f>
        <v>3.4677825000535192E-2</v>
      </c>
      <c r="Q154" s="91">
        <f>'Marginal Market Share'!F9</f>
        <v>3.4953853875794742E-2</v>
      </c>
      <c r="R154" s="91">
        <f>'Marginal Market Share'!G9</f>
        <v>3.5421304259513689E-2</v>
      </c>
      <c r="S154" s="91">
        <f>'Marginal Market Share'!H9</f>
        <v>3.6170958755303871E-2</v>
      </c>
      <c r="T154" s="91">
        <f>'Marginal Market Share'!I9</f>
        <v>3.7318728841890164E-2</v>
      </c>
      <c r="U154" s="91">
        <f>'Marginal Market Share'!J9</f>
        <v>3.9004793397500757E-2</v>
      </c>
      <c r="V154" s="91">
        <f>'Marginal Market Share'!K9</f>
        <v>4.1389081238539981E-2</v>
      </c>
      <c r="W154" s="91">
        <f>'Marginal Market Share'!L9</f>
        <v>4.4642432352706769E-2</v>
      </c>
      <c r="X154" s="91">
        <f>'Marginal Market Share'!M9</f>
        <v>4.893340456177795E-2</v>
      </c>
      <c r="Y154" s="91">
        <f>'Marginal Market Share'!N9</f>
        <v>5.4411611282200581E-2</v>
      </c>
      <c r="Z154" s="91">
        <f>'Marginal Market Share'!O9</f>
        <v>6.1189529844924311E-2</v>
      </c>
      <c r="AA154" s="91">
        <f>'Marginal Market Share'!P9</f>
        <v>6.9325614578639672E-2</v>
      </c>
      <c r="AB154" s="91">
        <f>'Marginal Market Share'!Q9</f>
        <v>7.8811915315803949E-2</v>
      </c>
      <c r="AC154" s="91">
        <f>'Marginal Market Share'!R9</f>
        <v>8.9568950403739078E-2</v>
      </c>
      <c r="AD154" s="91">
        <f>'Marginal Market Share'!S9</f>
        <v>0.1014492843085301</v>
      </c>
      <c r="AE154" s="91">
        <f>'Marginal Market Share'!T9</f>
        <v>0.11424943409164526</v>
      </c>
      <c r="AF154" s="91">
        <f>'Marginal Market Share'!U9</f>
        <v>0.12772795339581519</v>
      </c>
      <c r="AG154" s="91">
        <f>'Marginal Market Share'!V9</f>
        <v>0.14162639706982866</v>
      </c>
      <c r="AH154" s="91">
        <f>'Marginal Market Share'!W9</f>
        <v>0.15568966958092789</v>
      </c>
    </row>
    <row r="164" spans="2:34" ht="40.5" customHeight="1" x14ac:dyDescent="0.3">
      <c r="B164" s="151" t="s">
        <v>155</v>
      </c>
      <c r="C164" s="151"/>
      <c r="D164" s="151"/>
      <c r="E164" s="151"/>
      <c r="F164" s="151"/>
      <c r="G164" s="151"/>
      <c r="H164" s="151"/>
      <c r="I164" s="151"/>
      <c r="J164" s="151"/>
      <c r="K164" s="151"/>
      <c r="L164" s="147"/>
    </row>
    <row r="167" spans="2:34" x14ac:dyDescent="0.3">
      <c r="N167" s="91">
        <v>2015</v>
      </c>
      <c r="O167" s="91">
        <v>2016</v>
      </c>
      <c r="P167" s="91">
        <v>2017</v>
      </c>
      <c r="Q167" s="91">
        <v>2018</v>
      </c>
      <c r="R167" s="91">
        <v>2019</v>
      </c>
      <c r="S167" s="91">
        <v>2020</v>
      </c>
      <c r="T167" s="91">
        <v>2021</v>
      </c>
      <c r="U167" s="91">
        <v>2022</v>
      </c>
      <c r="V167" s="91">
        <v>2023</v>
      </c>
      <c r="W167" s="91">
        <v>2024</v>
      </c>
      <c r="X167" s="91">
        <v>2025</v>
      </c>
      <c r="Y167" s="91">
        <v>2026</v>
      </c>
      <c r="Z167" s="91">
        <v>2027</v>
      </c>
      <c r="AA167" s="91">
        <v>2028</v>
      </c>
      <c r="AB167" s="91">
        <v>2029</v>
      </c>
      <c r="AC167" s="91">
        <v>2030</v>
      </c>
      <c r="AD167" s="91">
        <v>2031</v>
      </c>
      <c r="AE167" s="91">
        <v>2032</v>
      </c>
      <c r="AF167" s="91">
        <v>2033</v>
      </c>
      <c r="AG167" s="91">
        <v>2034</v>
      </c>
      <c r="AH167" s="91">
        <v>2035</v>
      </c>
    </row>
    <row r="168" spans="2:34" x14ac:dyDescent="0.3">
      <c r="M168" s="91" t="s">
        <v>8</v>
      </c>
      <c r="N168" s="91">
        <f>'Marginal Market Share'!C13</f>
        <v>0</v>
      </c>
      <c r="O168" s="91">
        <f>'Marginal Market Share'!D13</f>
        <v>0</v>
      </c>
      <c r="P168" s="91">
        <f>'Marginal Market Share'!E13</f>
        <v>0</v>
      </c>
      <c r="Q168" s="91">
        <f>'Marginal Market Share'!F13</f>
        <v>0</v>
      </c>
      <c r="R168" s="91">
        <f>'Marginal Market Share'!G13</f>
        <v>0</v>
      </c>
      <c r="S168" s="91">
        <f>'Marginal Market Share'!H13</f>
        <v>0</v>
      </c>
      <c r="T168" s="91">
        <f>'Marginal Market Share'!I13</f>
        <v>0</v>
      </c>
      <c r="U168" s="91">
        <f>'Marginal Market Share'!J13</f>
        <v>0</v>
      </c>
      <c r="V168" s="91">
        <f>'Marginal Market Share'!K13</f>
        <v>0</v>
      </c>
      <c r="W168" s="91">
        <f>'Marginal Market Share'!L13</f>
        <v>0</v>
      </c>
      <c r="X168" s="91">
        <f>'Marginal Market Share'!M13</f>
        <v>0</v>
      </c>
      <c r="Y168" s="91">
        <f>'Marginal Market Share'!N13</f>
        <v>0</v>
      </c>
      <c r="Z168" s="91">
        <f>'Marginal Market Share'!O13</f>
        <v>0</v>
      </c>
      <c r="AA168" s="91">
        <f>'Marginal Market Share'!P13</f>
        <v>0</v>
      </c>
      <c r="AB168" s="91">
        <f>'Marginal Market Share'!Q13</f>
        <v>0</v>
      </c>
      <c r="AC168" s="91">
        <f>'Marginal Market Share'!R13</f>
        <v>0</v>
      </c>
      <c r="AD168" s="91">
        <f>'Marginal Market Share'!S13</f>
        <v>0</v>
      </c>
      <c r="AE168" s="91">
        <f>'Marginal Market Share'!T13</f>
        <v>0</v>
      </c>
      <c r="AF168" s="91">
        <f>'Marginal Market Share'!U13</f>
        <v>0</v>
      </c>
      <c r="AG168" s="91">
        <f>'Marginal Market Share'!V13</f>
        <v>0</v>
      </c>
      <c r="AH168" s="91">
        <f>'Marginal Market Share'!W13</f>
        <v>0</v>
      </c>
    </row>
    <row r="169" spans="2:34" x14ac:dyDescent="0.3">
      <c r="M169" s="91" t="s">
        <v>11</v>
      </c>
      <c r="N169" s="91">
        <f>'Marginal Market Share'!C14</f>
        <v>0.10708567213345456</v>
      </c>
      <c r="O169" s="91">
        <f>'Marginal Market Share'!D14</f>
        <v>0.10708567213345456</v>
      </c>
      <c r="P169" s="91">
        <f>'Marginal Market Share'!E14</f>
        <v>0.10708567213345453</v>
      </c>
      <c r="Q169" s="91">
        <f>'Marginal Market Share'!F14</f>
        <v>0.10708567213345453</v>
      </c>
      <c r="R169" s="91">
        <f>'Marginal Market Share'!G14</f>
        <v>0.10708567213345453</v>
      </c>
      <c r="S169" s="91">
        <f>'Marginal Market Share'!H14</f>
        <v>0.10708567213345452</v>
      </c>
      <c r="T169" s="91">
        <f>'Marginal Market Share'!I14</f>
        <v>0.10708567213345452</v>
      </c>
      <c r="U169" s="91">
        <f>'Marginal Market Share'!J14</f>
        <v>0.10708567213345452</v>
      </c>
      <c r="V169" s="91">
        <f>'Marginal Market Share'!K14</f>
        <v>0.10708567213345452</v>
      </c>
      <c r="W169" s="91">
        <f>'Marginal Market Share'!L14</f>
        <v>0.10708567213345452</v>
      </c>
      <c r="X169" s="91">
        <f>'Marginal Market Share'!M14</f>
        <v>0.10708567213345452</v>
      </c>
      <c r="Y169" s="91">
        <f>'Marginal Market Share'!N14</f>
        <v>0.10708567213345452</v>
      </c>
      <c r="Z169" s="91">
        <f>'Marginal Market Share'!O14</f>
        <v>0.61223174103105249</v>
      </c>
      <c r="AA169" s="91">
        <f>'Marginal Market Share'!P14</f>
        <v>0.61223174103105249</v>
      </c>
      <c r="AB169" s="91">
        <f>'Marginal Market Share'!Q14</f>
        <v>0.61223174103105249</v>
      </c>
      <c r="AC169" s="91">
        <f>'Marginal Market Share'!R14</f>
        <v>0.61223174103105249</v>
      </c>
      <c r="AD169" s="91">
        <f>'Marginal Market Share'!S14</f>
        <v>0.61223174103105249</v>
      </c>
      <c r="AE169" s="91">
        <f>'Marginal Market Share'!T14</f>
        <v>0.61223174103105249</v>
      </c>
      <c r="AF169" s="91">
        <f>'Marginal Market Share'!U14</f>
        <v>0.61223174103105249</v>
      </c>
      <c r="AG169" s="91">
        <f>'Marginal Market Share'!V14</f>
        <v>0.61223174103105249</v>
      </c>
      <c r="AH169" s="91">
        <f>'Marginal Market Share'!W14</f>
        <v>0.6122317410310526</v>
      </c>
    </row>
    <row r="170" spans="2:34" x14ac:dyDescent="0.3">
      <c r="M170" s="91" t="s">
        <v>12</v>
      </c>
      <c r="N170" s="91">
        <f>'Marginal Market Share'!C15</f>
        <v>0.89291432786654534</v>
      </c>
      <c r="O170" s="91">
        <f>'Marginal Market Share'!D15</f>
        <v>0.89291432786654545</v>
      </c>
      <c r="P170" s="91">
        <f>'Marginal Market Share'!E15</f>
        <v>0.89291432786654545</v>
      </c>
      <c r="Q170" s="91">
        <f>'Marginal Market Share'!F15</f>
        <v>0.89291432786654545</v>
      </c>
      <c r="R170" s="91">
        <f>'Marginal Market Share'!G15</f>
        <v>0.89291432786654545</v>
      </c>
      <c r="S170" s="91">
        <f>'Marginal Market Share'!H15</f>
        <v>0.89291432786654557</v>
      </c>
      <c r="T170" s="91">
        <f>'Marginal Market Share'!I15</f>
        <v>0.89291432786654557</v>
      </c>
      <c r="U170" s="91">
        <f>'Marginal Market Share'!J15</f>
        <v>0.89291432786654557</v>
      </c>
      <c r="V170" s="91">
        <f>'Marginal Market Share'!K15</f>
        <v>0.89291432786654557</v>
      </c>
      <c r="W170" s="91">
        <f>'Marginal Market Share'!L15</f>
        <v>0.89291432786654557</v>
      </c>
      <c r="X170" s="91">
        <f>'Marginal Market Share'!M15</f>
        <v>0.89291432786654557</v>
      </c>
      <c r="Y170" s="91">
        <f>'Marginal Market Share'!N15</f>
        <v>0.89291432786654557</v>
      </c>
      <c r="Z170" s="91">
        <f>'Marginal Market Share'!O15</f>
        <v>0.38776825896894757</v>
      </c>
      <c r="AA170" s="91">
        <f>'Marginal Market Share'!P15</f>
        <v>0.38776825896894757</v>
      </c>
      <c r="AB170" s="91">
        <f>'Marginal Market Share'!Q15</f>
        <v>0.38776825896894757</v>
      </c>
      <c r="AC170" s="91">
        <f>'Marginal Market Share'!R15</f>
        <v>0.38776825896894757</v>
      </c>
      <c r="AD170" s="91">
        <f>'Marginal Market Share'!S15</f>
        <v>0.38776825896894757</v>
      </c>
      <c r="AE170" s="91">
        <f>'Marginal Market Share'!T15</f>
        <v>0.38776825896894757</v>
      </c>
      <c r="AF170" s="91">
        <f>'Marginal Market Share'!U15</f>
        <v>0.38776825896894751</v>
      </c>
      <c r="AG170" s="91">
        <f>'Marginal Market Share'!V15</f>
        <v>0.38776825896894751</v>
      </c>
      <c r="AH170" s="91">
        <f>'Marginal Market Share'!W15</f>
        <v>0.38776825896894745</v>
      </c>
    </row>
    <row r="171" spans="2:34" x14ac:dyDescent="0.3">
      <c r="M171" s="91" t="s">
        <v>13</v>
      </c>
      <c r="N171" s="91">
        <f>'Marginal Market Share'!C16</f>
        <v>0</v>
      </c>
      <c r="O171" s="91">
        <f>'Marginal Market Share'!D16</f>
        <v>0</v>
      </c>
      <c r="P171" s="91">
        <f>'Marginal Market Share'!E16</f>
        <v>0</v>
      </c>
      <c r="Q171" s="91">
        <f>'Marginal Market Share'!F16</f>
        <v>0</v>
      </c>
      <c r="R171" s="91">
        <f>'Marginal Market Share'!G16</f>
        <v>0</v>
      </c>
      <c r="S171" s="91">
        <f>'Marginal Market Share'!H16</f>
        <v>0</v>
      </c>
      <c r="T171" s="91">
        <f>'Marginal Market Share'!I16</f>
        <v>0</v>
      </c>
      <c r="U171" s="91">
        <f>'Marginal Market Share'!J16</f>
        <v>0</v>
      </c>
      <c r="V171" s="91">
        <f>'Marginal Market Share'!K16</f>
        <v>0</v>
      </c>
      <c r="W171" s="91">
        <f>'Marginal Market Share'!L16</f>
        <v>0</v>
      </c>
      <c r="X171" s="91">
        <f>'Marginal Market Share'!M16</f>
        <v>0</v>
      </c>
      <c r="Y171" s="91">
        <f>'Marginal Market Share'!N16</f>
        <v>0</v>
      </c>
      <c r="Z171" s="91">
        <f>'Marginal Market Share'!O16</f>
        <v>0</v>
      </c>
      <c r="AA171" s="91">
        <f>'Marginal Market Share'!P16</f>
        <v>0</v>
      </c>
      <c r="AB171" s="91">
        <f>'Marginal Market Share'!Q16</f>
        <v>0</v>
      </c>
      <c r="AC171" s="91">
        <f>'Marginal Market Share'!R16</f>
        <v>0</v>
      </c>
      <c r="AD171" s="91">
        <f>'Marginal Market Share'!S16</f>
        <v>0</v>
      </c>
      <c r="AE171" s="91">
        <f>'Marginal Market Share'!T16</f>
        <v>0</v>
      </c>
      <c r="AF171" s="91">
        <f>'Marginal Market Share'!U16</f>
        <v>0</v>
      </c>
      <c r="AG171" s="91">
        <f>'Marginal Market Share'!V16</f>
        <v>0</v>
      </c>
      <c r="AH171" s="91">
        <f>'Marginal Market Share'!W16</f>
        <v>0</v>
      </c>
    </row>
    <row r="172" spans="2:34" x14ac:dyDescent="0.3">
      <c r="M172" s="91" t="s">
        <v>14</v>
      </c>
      <c r="N172" s="91">
        <f>'Marginal Market Share'!C17</f>
        <v>0</v>
      </c>
      <c r="O172" s="91">
        <f>'Marginal Market Share'!D17</f>
        <v>0</v>
      </c>
      <c r="P172" s="91">
        <f>'Marginal Market Share'!E17</f>
        <v>0</v>
      </c>
      <c r="Q172" s="91">
        <f>'Marginal Market Share'!F17</f>
        <v>0</v>
      </c>
      <c r="R172" s="91">
        <f>'Marginal Market Share'!G17</f>
        <v>0</v>
      </c>
      <c r="S172" s="91">
        <f>'Marginal Market Share'!H17</f>
        <v>0</v>
      </c>
      <c r="T172" s="91">
        <f>'Marginal Market Share'!I17</f>
        <v>0</v>
      </c>
      <c r="U172" s="91">
        <f>'Marginal Market Share'!J17</f>
        <v>0</v>
      </c>
      <c r="V172" s="91">
        <f>'Marginal Market Share'!K17</f>
        <v>0</v>
      </c>
      <c r="W172" s="91">
        <f>'Marginal Market Share'!L17</f>
        <v>0</v>
      </c>
      <c r="X172" s="91">
        <f>'Marginal Market Share'!M17</f>
        <v>0</v>
      </c>
      <c r="Y172" s="91">
        <f>'Marginal Market Share'!N17</f>
        <v>0</v>
      </c>
      <c r="Z172" s="91">
        <f>'Marginal Market Share'!O17</f>
        <v>0</v>
      </c>
      <c r="AA172" s="91">
        <f>'Marginal Market Share'!P17</f>
        <v>0</v>
      </c>
      <c r="AB172" s="91">
        <f>'Marginal Market Share'!Q17</f>
        <v>0</v>
      </c>
      <c r="AC172" s="91">
        <f>'Marginal Market Share'!R17</f>
        <v>0</v>
      </c>
      <c r="AD172" s="91">
        <f>'Marginal Market Share'!S17</f>
        <v>0</v>
      </c>
      <c r="AE172" s="91">
        <f>'Marginal Market Share'!T17</f>
        <v>0</v>
      </c>
      <c r="AF172" s="91">
        <f>'Marginal Market Share'!U17</f>
        <v>0</v>
      </c>
      <c r="AG172" s="91">
        <f>'Marginal Market Share'!V17</f>
        <v>0</v>
      </c>
      <c r="AH172" s="91">
        <f>'Marginal Market Share'!W17</f>
        <v>0</v>
      </c>
    </row>
    <row r="183" spans="2:26" ht="40.5" customHeight="1" x14ac:dyDescent="0.3">
      <c r="B183" s="151" t="s">
        <v>161</v>
      </c>
      <c r="C183" s="151"/>
      <c r="D183" s="151"/>
      <c r="E183" s="151"/>
      <c r="F183" s="151"/>
      <c r="G183" s="151"/>
      <c r="H183" s="151"/>
      <c r="I183" s="151"/>
      <c r="J183" s="151"/>
      <c r="K183" s="151"/>
      <c r="L183" s="148"/>
    </row>
    <row r="187" spans="2:26" x14ac:dyDescent="0.3">
      <c r="N187" s="91" t="s">
        <v>86</v>
      </c>
      <c r="P187" s="91" t="s">
        <v>147</v>
      </c>
      <c r="Q187" s="91" t="s">
        <v>148</v>
      </c>
      <c r="S187" s="91" t="s">
        <v>149</v>
      </c>
      <c r="T187" s="91" t="s">
        <v>154</v>
      </c>
      <c r="V187" s="91" t="s">
        <v>150</v>
      </c>
      <c r="W187" s="91" t="s">
        <v>151</v>
      </c>
      <c r="Y187" s="91" t="s">
        <v>153</v>
      </c>
      <c r="Z187" s="91" t="s">
        <v>152</v>
      </c>
    </row>
    <row r="188" spans="2:26" x14ac:dyDescent="0.3">
      <c r="M188" s="91" t="str">
        <f>'Marginal Market Share'!A13</f>
        <v>Electric Resistance</v>
      </c>
      <c r="N188" s="91">
        <f>+'[5]Average Market Share'!B5</f>
        <v>1</v>
      </c>
      <c r="P188" s="91">
        <f>+'[5]Average Market Share'!H5</f>
        <v>0.92061253816878375</v>
      </c>
      <c r="Q188" s="91">
        <f>+'[5]Average Market Share'!H13</f>
        <v>0.64104999298761578</v>
      </c>
      <c r="S188" s="91">
        <f>+'[5]Average Market Share'!M5</f>
        <v>0.87169862458055347</v>
      </c>
      <c r="T188" s="91">
        <f>+'[5]Average Market Share'!M13</f>
        <v>0.44255625454860847</v>
      </c>
      <c r="V188" s="91">
        <f>+'[5]Average Market Share'!R5</f>
        <v>0.82006871627062439</v>
      </c>
      <c r="W188" s="91">
        <f>+'[5]Average Market Share'!R13</f>
        <v>0.30552381340385792</v>
      </c>
      <c r="Y188" s="91">
        <f>+'[5]Average Market Share'!W5</f>
        <v>0.74951586588672336</v>
      </c>
      <c r="Z188" s="91">
        <f>+'[5]Average Market Share'!W13</f>
        <v>0.2109218875508691</v>
      </c>
    </row>
    <row r="189" spans="2:26" x14ac:dyDescent="0.3">
      <c r="M189" s="91" t="str">
        <f>'Marginal Market Share'!A14</f>
        <v>HPWH</v>
      </c>
      <c r="N189" s="91">
        <f>+'[5]Average Market Share'!B6</f>
        <v>0</v>
      </c>
      <c r="P189" s="91">
        <f>+'[5]Average Market Share'!H6</f>
        <v>3.2200582615996248E-4</v>
      </c>
      <c r="Q189" s="91">
        <f>+'[5]Average Market Share'!H14</f>
        <v>0</v>
      </c>
      <c r="S189" s="91">
        <f>+'[5]Average Market Share'!M6</f>
        <v>3.1116994492773938E-3</v>
      </c>
      <c r="T189" s="91">
        <f>+'[5]Average Market Share'!M14</f>
        <v>0</v>
      </c>
      <c r="V189" s="91">
        <f>+'[5]Average Market Share'!R6</f>
        <v>1.484858673592504E-2</v>
      </c>
      <c r="W189" s="91">
        <f>+'[5]Average Market Share'!R14</f>
        <v>0.14512815418812411</v>
      </c>
      <c r="Y189" s="91">
        <f>+'[5]Average Market Share'!W6</f>
        <v>4.2098503546723835E-2</v>
      </c>
      <c r="Z189" s="91">
        <f>+'[5]Average Market Share'!W14</f>
        <v>0.27536184958565696</v>
      </c>
    </row>
    <row r="190" spans="2:26" x14ac:dyDescent="0.3">
      <c r="M190" s="91" t="str">
        <f>'Marginal Market Share'!A15</f>
        <v>Gas Tank</v>
      </c>
      <c r="N190" s="91">
        <f>+'[5]Average Market Share'!B7</f>
        <v>0</v>
      </c>
      <c r="P190" s="91">
        <f>+'[5]Average Market Share'!H7</f>
        <v>7.8657684905576661E-2</v>
      </c>
      <c r="Q190" s="91">
        <f>+'[5]Average Market Share'!H15</f>
        <v>0.35895000701238428</v>
      </c>
      <c r="S190" s="91">
        <f>+'[5]Average Market Share'!M7</f>
        <v>0.12118755003174382</v>
      </c>
      <c r="T190" s="91">
        <f>+'[5]Average Market Share'!M15</f>
        <v>0.55744374545139153</v>
      </c>
      <c r="V190" s="91">
        <f>+'[5]Average Market Share'!R7</f>
        <v>0.14570779991753055</v>
      </c>
      <c r="W190" s="91">
        <f>+'[5]Average Market Share'!R15</f>
        <v>0.54934803240801799</v>
      </c>
      <c r="Y190" s="91">
        <f>+'[5]Average Market Share'!W7</f>
        <v>0.15274156629603261</v>
      </c>
      <c r="Z190" s="91">
        <f>+'[5]Average Market Share'!W15</f>
        <v>0.51371626286347394</v>
      </c>
    </row>
    <row r="191" spans="2:26" x14ac:dyDescent="0.3">
      <c r="M191" s="91" t="str">
        <f>'Marginal Market Share'!A16</f>
        <v>Instant Gas</v>
      </c>
      <c r="N191" s="91">
        <f>+'[5]Average Market Share'!B8</f>
        <v>0</v>
      </c>
      <c r="P191" s="91">
        <f>+'[5]Average Market Share'!H8</f>
        <v>8.3450856109364629E-5</v>
      </c>
      <c r="Q191" s="91">
        <f>+'[5]Average Market Share'!H16</f>
        <v>0</v>
      </c>
      <c r="S191" s="91">
        <f>+'[5]Average Market Share'!M8</f>
        <v>8.2563056345271867E-4</v>
      </c>
      <c r="T191" s="91">
        <f>+'[5]Average Market Share'!M16</f>
        <v>0</v>
      </c>
      <c r="V191" s="91">
        <f>+'[5]Average Market Share'!R8</f>
        <v>4.0294237031187133E-3</v>
      </c>
      <c r="W191" s="91">
        <f>+'[5]Average Market Share'!R16</f>
        <v>0</v>
      </c>
      <c r="Y191" s="91">
        <f>+'[5]Average Market Share'!W8</f>
        <v>1.1665114959804199E-2</v>
      </c>
      <c r="Z191" s="91">
        <f>+'[5]Average Market Share'!W16</f>
        <v>0</v>
      </c>
    </row>
    <row r="192" spans="2:26" x14ac:dyDescent="0.3">
      <c r="M192" s="91" t="str">
        <f>'Marginal Market Share'!A17</f>
        <v>Condensing Gas</v>
      </c>
      <c r="N192" s="91">
        <f>+'[5]Average Market Share'!B9</f>
        <v>0</v>
      </c>
      <c r="P192" s="91">
        <f>+'[5]Average Market Share'!H9</f>
        <v>3.2432024337044447E-4</v>
      </c>
      <c r="Q192" s="91">
        <f>+'[5]Average Market Share'!H17</f>
        <v>0</v>
      </c>
      <c r="S192" s="91">
        <f>+'[5]Average Market Share'!M9</f>
        <v>3.176495374972737E-3</v>
      </c>
      <c r="T192" s="91">
        <f>+'[5]Average Market Share'!M17</f>
        <v>0</v>
      </c>
      <c r="V192" s="91">
        <f>+'[5]Average Market Share'!R9</f>
        <v>1.5345473372801342E-2</v>
      </c>
      <c r="W192" s="91">
        <f>+'[5]Average Market Share'!R17</f>
        <v>0</v>
      </c>
      <c r="Y192" s="91">
        <f>+'[5]Average Market Share'!W9</f>
        <v>4.3978949310716192E-2</v>
      </c>
      <c r="Z192" s="91">
        <f>+'[5]Average Market Share'!W17</f>
        <v>0</v>
      </c>
    </row>
    <row r="202" spans="2:26" ht="40.5" customHeight="1" x14ac:dyDescent="0.3">
      <c r="B202" s="151" t="s">
        <v>160</v>
      </c>
      <c r="C202" s="151"/>
      <c r="D202" s="151"/>
      <c r="E202" s="151"/>
      <c r="F202" s="151"/>
      <c r="G202" s="151"/>
      <c r="H202" s="151"/>
      <c r="I202" s="151"/>
      <c r="J202" s="151"/>
      <c r="K202" s="151"/>
      <c r="L202" s="148"/>
    </row>
    <row r="205" spans="2:26" x14ac:dyDescent="0.3">
      <c r="N205" s="91" t="s">
        <v>86</v>
      </c>
      <c r="P205" s="91" t="s">
        <v>147</v>
      </c>
      <c r="Q205" s="91" t="s">
        <v>148</v>
      </c>
      <c r="S205" s="91" t="s">
        <v>149</v>
      </c>
      <c r="T205" s="91" t="s">
        <v>154</v>
      </c>
      <c r="V205" s="91" t="s">
        <v>150</v>
      </c>
      <c r="W205" s="91" t="s">
        <v>151</v>
      </c>
      <c r="Y205" s="91" t="s">
        <v>153</v>
      </c>
      <c r="Z205" s="91" t="s">
        <v>152</v>
      </c>
    </row>
    <row r="206" spans="2:26" x14ac:dyDescent="0.3">
      <c r="M206" s="91" t="s">
        <v>8</v>
      </c>
      <c r="N206" s="91">
        <f>+'[5]Marginal Market Share'!B5</f>
        <v>1</v>
      </c>
      <c r="P206" s="91">
        <f>+'[5]Marginal Market Share'!H5</f>
        <v>0.7761036645402245</v>
      </c>
      <c r="Q206" s="91">
        <f>+'[5]Marginal Market Share'!H13</f>
        <v>0</v>
      </c>
      <c r="S206" s="91">
        <f>+'[5]Marginal Market Share'!M5</f>
        <v>0.75008570189801826</v>
      </c>
      <c r="T206" s="91">
        <f>+'[5]Marginal Market Share'!M13</f>
        <v>0</v>
      </c>
      <c r="V206" s="91">
        <f>+'[5]Marginal Market Share'!R5</f>
        <v>0.67067341685885307</v>
      </c>
      <c r="W206" s="91">
        <f>+'[5]Marginal Market Share'!R13</f>
        <v>0</v>
      </c>
      <c r="Y206" s="91">
        <f>+'[5]Marginal Market Share'!W5</f>
        <v>0.5429934202460549</v>
      </c>
      <c r="Z206" s="91">
        <f>+'[5]Marginal Market Share'!W13</f>
        <v>0</v>
      </c>
    </row>
    <row r="207" spans="2:26" x14ac:dyDescent="0.3">
      <c r="M207" s="91" t="s">
        <v>11</v>
      </c>
      <c r="N207" s="91">
        <f>+'[5]Marginal Market Share'!B6</f>
        <v>0</v>
      </c>
      <c r="P207" s="91">
        <f>+'[5]Marginal Market Share'!H6</f>
        <v>2.1298425943734505E-3</v>
      </c>
      <c r="Q207" s="91">
        <f>+'[5]Marginal Market Share'!H14</f>
        <v>0</v>
      </c>
      <c r="S207" s="91">
        <f>+'[5]Marginal Market Share'!M6</f>
        <v>1.6172851473619205E-2</v>
      </c>
      <c r="T207" s="91">
        <f>+'[5]Marginal Market Share'!M14</f>
        <v>0</v>
      </c>
      <c r="V207" s="91">
        <f>+'[5]Marginal Market Share'!R6</f>
        <v>5.9889122388780504E-2</v>
      </c>
      <c r="W207" s="91">
        <f>+'[5]Marginal Market Share'!R14</f>
        <v>0.56572736390573053</v>
      </c>
      <c r="Y207" s="91">
        <f>+'[5]Marginal Market Share'!W6</f>
        <v>0.12970437006095098</v>
      </c>
      <c r="Z207" s="91">
        <f>+'[5]Marginal Market Share'!W14</f>
        <v>0.56572736390573053</v>
      </c>
    </row>
    <row r="208" spans="2:26" x14ac:dyDescent="0.3">
      <c r="M208" s="91" t="s">
        <v>12</v>
      </c>
      <c r="N208" s="91">
        <f>+'[5]Marginal Market Share'!B7</f>
        <v>0</v>
      </c>
      <c r="P208" s="91">
        <f>+'[5]Marginal Market Share'!H7</f>
        <v>0.21906001430294275</v>
      </c>
      <c r="Q208" s="91">
        <f>+'[5]Marginal Market Share'!H15</f>
        <v>1</v>
      </c>
      <c r="S208" s="91">
        <f>+'[5]Marginal Market Share'!M7</f>
        <v>0.21283349421867556</v>
      </c>
      <c r="T208" s="91">
        <f>+'[5]Marginal Market Share'!M15</f>
        <v>1</v>
      </c>
      <c r="V208" s="91">
        <f>+'[5]Marginal Market Share'!R7</f>
        <v>0.19075988695126486</v>
      </c>
      <c r="W208" s="91">
        <f>+'[5]Marginal Market Share'!R15</f>
        <v>0.43427263609426953</v>
      </c>
      <c r="Y208" s="91">
        <f>+'[5]Marginal Market Share'!W7</f>
        <v>0.15436753215932009</v>
      </c>
      <c r="Z208" s="91">
        <f>+'[5]Marginal Market Share'!W15</f>
        <v>0.43427263609426942</v>
      </c>
    </row>
    <row r="209" spans="2:26" x14ac:dyDescent="0.3">
      <c r="M209" s="91" t="s">
        <v>13</v>
      </c>
      <c r="N209" s="91">
        <f>+'[5]Marginal Market Share'!B8</f>
        <v>0</v>
      </c>
      <c r="P209" s="91">
        <f>+'[5]Marginal Market Share'!H8</f>
        <v>5.5483748963917683E-4</v>
      </c>
      <c r="Q209" s="91">
        <f>+'[5]Marginal Market Share'!H16</f>
        <v>0</v>
      </c>
      <c r="S209" s="91">
        <f>+'[5]Marginal Market Share'!M8</f>
        <v>4.3249746543783376E-3</v>
      </c>
      <c r="T209" s="91">
        <f>+'[5]Marginal Market Share'!M16</f>
        <v>0</v>
      </c>
      <c r="V209" s="91">
        <f>+'[5]Marginal Market Share'!R8</f>
        <v>1.6427145981352659E-2</v>
      </c>
      <c r="W209" s="91">
        <f>+'[5]Marginal Market Share'!R16</f>
        <v>0</v>
      </c>
      <c r="Y209" s="91">
        <f>+'[5]Marginal Market Share'!W8</f>
        <v>3.6455025483883102E-2</v>
      </c>
      <c r="Z209" s="91">
        <f>+'[5]Marginal Market Share'!W16</f>
        <v>0</v>
      </c>
    </row>
    <row r="210" spans="2:26" x14ac:dyDescent="0.3">
      <c r="M210" s="91" t="s">
        <v>14</v>
      </c>
      <c r="N210" s="91">
        <f>+'[5]Marginal Market Share'!B9</f>
        <v>0</v>
      </c>
      <c r="P210" s="91">
        <f>+'[5]Marginal Market Share'!H9</f>
        <v>2.1516410728201914E-3</v>
      </c>
      <c r="Q210" s="91">
        <f>+'[5]Marginal Market Share'!H17</f>
        <v>0</v>
      </c>
      <c r="S210" s="91">
        <f>+'[5]Marginal Market Share'!M9</f>
        <v>1.6582977755308724E-2</v>
      </c>
      <c r="T210" s="91">
        <f>+'[5]Marginal Market Share'!M17</f>
        <v>0</v>
      </c>
      <c r="V210" s="91">
        <f>+'[5]Marginal Market Share'!R9</f>
        <v>6.2250427819749092E-2</v>
      </c>
      <c r="W210" s="91">
        <f>+'[5]Marginal Market Share'!R17</f>
        <v>0</v>
      </c>
      <c r="Y210" s="91">
        <f>+'[5]Marginal Market Share'!W9</f>
        <v>0.13647965204979076</v>
      </c>
      <c r="Z210" s="91">
        <f>+'[5]Marginal Market Share'!W17</f>
        <v>0</v>
      </c>
    </row>
    <row r="221" spans="2:26" ht="40.5" customHeight="1" x14ac:dyDescent="0.3">
      <c r="B221" s="151" t="s">
        <v>158</v>
      </c>
      <c r="C221" s="151"/>
      <c r="D221" s="151"/>
      <c r="E221" s="151"/>
      <c r="F221" s="151"/>
      <c r="G221" s="151"/>
      <c r="H221" s="151"/>
      <c r="I221" s="151"/>
      <c r="J221" s="151"/>
      <c r="K221" s="151"/>
      <c r="L221" s="148"/>
    </row>
    <row r="225" spans="2:26" x14ac:dyDescent="0.3">
      <c r="N225" s="91" t="s">
        <v>86</v>
      </c>
      <c r="P225" s="91" t="s">
        <v>147</v>
      </c>
      <c r="Q225" s="91" t="s">
        <v>148</v>
      </c>
      <c r="S225" s="91" t="s">
        <v>149</v>
      </c>
      <c r="T225" s="91" t="s">
        <v>154</v>
      </c>
      <c r="V225" s="91" t="s">
        <v>150</v>
      </c>
      <c r="W225" s="91" t="s">
        <v>151</v>
      </c>
      <c r="Y225" s="91" t="s">
        <v>153</v>
      </c>
      <c r="Z225" s="91" t="s">
        <v>152</v>
      </c>
    </row>
    <row r="226" spans="2:26" x14ac:dyDescent="0.3">
      <c r="M226" s="91" t="str">
        <f>'Marginal Market Share'!A13</f>
        <v>Electric Resistance</v>
      </c>
      <c r="N226" s="91">
        <f>+'[6]Average Market Share'!B5</f>
        <v>1</v>
      </c>
      <c r="P226" s="91">
        <f>+'[6]Average Market Share'!H5</f>
        <v>0.64105694421147219</v>
      </c>
      <c r="Q226" s="91">
        <f>+'[6]Average Market Share'!H13</f>
        <v>0.64104999298761567</v>
      </c>
      <c r="S226" s="91">
        <f>+'[6]Average Market Share'!M5</f>
        <v>0.44256672295809824</v>
      </c>
      <c r="T226" s="91">
        <f>+'[6]Average Market Share'!M13</f>
        <v>0.44255625454860847</v>
      </c>
      <c r="V226" s="91">
        <f>+'[6]Average Market Share'!R5</f>
        <v>0.30553643254587765</v>
      </c>
      <c r="W226" s="91">
        <f>+'[6]Average Market Share'!R13</f>
        <v>0.30552381340385792</v>
      </c>
      <c r="Y226" s="91">
        <f>+'[6]Average Market Share'!W5</f>
        <v>0.21093573460193224</v>
      </c>
      <c r="Z226" s="91">
        <f>+'[6]Average Market Share'!W13</f>
        <v>0.21092188755086907</v>
      </c>
    </row>
    <row r="227" spans="2:26" x14ac:dyDescent="0.3">
      <c r="M227" s="91" t="str">
        <f>'Marginal Market Share'!A14</f>
        <v>HPWH</v>
      </c>
      <c r="N227" s="91">
        <f>+'[6]Average Market Share'!B6</f>
        <v>0</v>
      </c>
      <c r="P227" s="91">
        <f>+'[6]Average Market Share'!H6</f>
        <v>0.19327039091471532</v>
      </c>
      <c r="Q227" s="91">
        <f>+'[6]Average Market Share'!H14</f>
        <v>0.35895000701238433</v>
      </c>
      <c r="S227" s="91">
        <f>+'[6]Average Market Share'!M6</f>
        <v>0.29950893462506017</v>
      </c>
      <c r="T227" s="91">
        <f>+'[6]Average Market Share'!M14</f>
        <v>0.55744374545139141</v>
      </c>
      <c r="V227" s="91">
        <f>+'[6]Average Market Share'!R6</f>
        <v>0.37230511926085819</v>
      </c>
      <c r="W227" s="91">
        <f>+'[6]Average Market Share'!R14</f>
        <v>0.69447618659614208</v>
      </c>
      <c r="Y227" s="91">
        <f>+'[6]Average Market Share'!W6</f>
        <v>0.42205420045723563</v>
      </c>
      <c r="Z227" s="91">
        <f>+'[6]Average Market Share'!W14</f>
        <v>0.78907811244913084</v>
      </c>
    </row>
    <row r="228" spans="2:26" x14ac:dyDescent="0.3">
      <c r="M228" s="91" t="str">
        <f>'Marginal Market Share'!A15</f>
        <v>Gas Tank</v>
      </c>
      <c r="N228" s="91">
        <f>+'[6]Average Market Share'!B7</f>
        <v>0</v>
      </c>
      <c r="P228" s="91">
        <f>+'[6]Average Market Share'!H7</f>
        <v>1.2712201862057629E-5</v>
      </c>
      <c r="Q228" s="91">
        <f>+'[6]Average Market Share'!H15</f>
        <v>0</v>
      </c>
      <c r="S228" s="91">
        <f>+'[6]Average Market Share'!M7</f>
        <v>1.9181518809610671E-5</v>
      </c>
      <c r="T228" s="91">
        <f>+'[6]Average Market Share'!M15</f>
        <v>0</v>
      </c>
      <c r="V228" s="91">
        <f>+'[6]Average Market Share'!R7</f>
        <v>2.3157315799347459E-5</v>
      </c>
      <c r="W228" s="91">
        <f>+'[6]Average Market Share'!R15</f>
        <v>0</v>
      </c>
      <c r="Y228" s="91">
        <f>+'[6]Average Market Share'!W7</f>
        <v>2.5435396506426338E-5</v>
      </c>
      <c r="Z228" s="91">
        <f>+'[6]Average Market Share'!W15</f>
        <v>0</v>
      </c>
    </row>
    <row r="229" spans="2:26" x14ac:dyDescent="0.3">
      <c r="M229" s="91" t="str">
        <f>'Marginal Market Share'!A16</f>
        <v>Instant Gas</v>
      </c>
      <c r="N229" s="91">
        <f>+'[6]Average Market Share'!B8</f>
        <v>0</v>
      </c>
      <c r="P229" s="91">
        <f>+'[6]Average Market Share'!H8</f>
        <v>5.0689629983933962E-2</v>
      </c>
      <c r="Q229" s="91">
        <f>+'[6]Average Market Share'!H16</f>
        <v>0</v>
      </c>
      <c r="S229" s="91">
        <f>+'[6]Average Market Share'!M8</f>
        <v>7.9721717801074884E-2</v>
      </c>
      <c r="T229" s="91">
        <f>+'[6]Average Market Share'!M16</f>
        <v>0</v>
      </c>
      <c r="V229" s="91">
        <f>+'[6]Average Market Share'!R8</f>
        <v>0.10070193802203554</v>
      </c>
      <c r="W229" s="91">
        <f>+'[6]Average Market Share'!R16</f>
        <v>0</v>
      </c>
      <c r="Y229" s="91">
        <f>+'[6]Average Market Share'!W8</f>
        <v>0.11613543563879515</v>
      </c>
      <c r="Z229" s="91">
        <f>+'[6]Average Market Share'!W16</f>
        <v>0</v>
      </c>
    </row>
    <row r="230" spans="2:26" x14ac:dyDescent="0.3">
      <c r="M230" s="91" t="str">
        <f>'Marginal Market Share'!A17</f>
        <v>Condensing Gas</v>
      </c>
      <c r="N230" s="91">
        <f>+'[6]Average Market Share'!B9</f>
        <v>0</v>
      </c>
      <c r="P230" s="91">
        <f>+'[6]Average Market Share'!H9</f>
        <v>0.11497032268801631</v>
      </c>
      <c r="Q230" s="91">
        <f>+'[6]Average Market Share'!H17</f>
        <v>0</v>
      </c>
      <c r="S230" s="91">
        <f>+'[6]Average Market Share'!M9</f>
        <v>0.17818344309695708</v>
      </c>
      <c r="T230" s="91">
        <f>+'[6]Average Market Share'!M17</f>
        <v>0</v>
      </c>
      <c r="V230" s="91">
        <f>+'[6]Average Market Share'!R9</f>
        <v>0.22143335285542934</v>
      </c>
      <c r="W230" s="91">
        <f>+'[6]Average Market Share'!R17</f>
        <v>0</v>
      </c>
      <c r="Y230" s="91">
        <f>+'[6]Average Market Share'!W9</f>
        <v>0.25084919390553062</v>
      </c>
      <c r="Z230" s="91">
        <f>+'[6]Average Market Share'!W17</f>
        <v>0</v>
      </c>
    </row>
    <row r="240" spans="2:26" ht="40.5" customHeight="1" x14ac:dyDescent="0.3">
      <c r="B240" s="151" t="s">
        <v>159</v>
      </c>
      <c r="C240" s="151"/>
      <c r="D240" s="151"/>
      <c r="E240" s="151"/>
      <c r="F240" s="151"/>
      <c r="G240" s="151"/>
      <c r="H240" s="151"/>
      <c r="I240" s="151"/>
      <c r="J240" s="151"/>
      <c r="K240" s="151"/>
      <c r="L240" s="148"/>
    </row>
    <row r="243" spans="13:26" x14ac:dyDescent="0.3">
      <c r="N243" s="91" t="s">
        <v>86</v>
      </c>
      <c r="P243" s="91" t="s">
        <v>147</v>
      </c>
      <c r="Q243" s="91" t="s">
        <v>148</v>
      </c>
      <c r="S243" s="91" t="s">
        <v>149</v>
      </c>
      <c r="T243" s="91" t="s">
        <v>154</v>
      </c>
      <c r="V243" s="91" t="s">
        <v>150</v>
      </c>
      <c r="W243" s="91" t="s">
        <v>151</v>
      </c>
      <c r="Y243" s="91" t="s">
        <v>153</v>
      </c>
      <c r="Z243" s="91" t="s">
        <v>152</v>
      </c>
    </row>
    <row r="244" spans="13:26" x14ac:dyDescent="0.3">
      <c r="M244" s="91" t="s">
        <v>8</v>
      </c>
      <c r="N244" s="91">
        <f>+'[6]Marginal Market Share'!B5</f>
        <v>1</v>
      </c>
      <c r="P244" s="91">
        <f>+'[6]Marginal Market Share'!H5</f>
        <v>1.8907366363351684E-5</v>
      </c>
      <c r="Q244" s="91">
        <f>+'[6]Marginal Market Share'!H13</f>
        <v>0</v>
      </c>
      <c r="S244" s="91">
        <f>+'[6]Marginal Market Share'!M5</f>
        <v>1.796761300246909E-5</v>
      </c>
      <c r="T244" s="91">
        <f>+'[6]Marginal Market Share'!M13</f>
        <v>0</v>
      </c>
      <c r="V244" s="91">
        <f>+'[6]Marginal Market Share'!R5</f>
        <v>1.7096993606676761E-5</v>
      </c>
      <c r="W244" s="91">
        <f>+'[6]Marginal Market Share'!R13</f>
        <v>0</v>
      </c>
      <c r="Y244" s="91">
        <f>+'[6]Marginal Market Share'!W5</f>
        <v>1.6291001785023105E-5</v>
      </c>
      <c r="Z244" s="91">
        <f>+'[6]Marginal Market Share'!W13</f>
        <v>0</v>
      </c>
    </row>
    <row r="245" spans="13:26" x14ac:dyDescent="0.3">
      <c r="M245" s="91" t="s">
        <v>11</v>
      </c>
      <c r="N245" s="91">
        <f>+'[6]Marginal Market Share'!B6</f>
        <v>0</v>
      </c>
      <c r="P245" s="91">
        <f>+'[6]Marginal Market Share'!H6</f>
        <v>0.53754525171514145</v>
      </c>
      <c r="Q245" s="91">
        <f>+'[6]Marginal Market Share'!H14</f>
        <v>1</v>
      </c>
      <c r="S245" s="91">
        <f>+'[6]Marginal Market Share'!M6</f>
        <v>0.53570184841625035</v>
      </c>
      <c r="T245" s="91">
        <f>+'[6]Marginal Market Share'!M14</f>
        <v>1</v>
      </c>
      <c r="V245" s="91">
        <f>+'[6]Marginal Market Share'!R6</f>
        <v>0.53398254193120431</v>
      </c>
      <c r="W245" s="91">
        <f>+'[6]Marginal Market Share'!R14</f>
        <v>1</v>
      </c>
      <c r="Y245" s="91">
        <f>+'[6]Marginal Market Share'!W6</f>
        <v>0.53239646550060193</v>
      </c>
      <c r="Z245" s="91">
        <f>+'[6]Marginal Market Share'!W14</f>
        <v>1</v>
      </c>
    </row>
    <row r="246" spans="13:26" x14ac:dyDescent="0.3">
      <c r="M246" s="91" t="s">
        <v>12</v>
      </c>
      <c r="N246" s="91">
        <f>+'[6]Marginal Market Share'!B7</f>
        <v>0</v>
      </c>
      <c r="P246" s="91">
        <f>+'[6]Marginal Market Share'!H7</f>
        <v>3.4638909633740601E-5</v>
      </c>
      <c r="Q246" s="91">
        <f>+'[6]Marginal Market Share'!H15</f>
        <v>0</v>
      </c>
      <c r="S246" s="91">
        <f>+'[6]Marginal Market Share'!M7</f>
        <v>3.3006645200281421E-5</v>
      </c>
      <c r="T246" s="91">
        <f>+'[6]Marginal Market Share'!M15</f>
        <v>0</v>
      </c>
      <c r="V246" s="91">
        <f>+'[6]Marginal Market Share'!R7</f>
        <v>3.1451464223291102E-5</v>
      </c>
      <c r="W246" s="91">
        <f>+'[6]Marginal Market Share'!R15</f>
        <v>0</v>
      </c>
      <c r="Y246" s="91">
        <f>+'[6]Marginal Market Share'!W7</f>
        <v>2.997252050665251E-5</v>
      </c>
      <c r="Z246" s="91">
        <f>+'[6]Marginal Market Share'!W15</f>
        <v>0</v>
      </c>
    </row>
    <row r="247" spans="13:26" x14ac:dyDescent="0.3">
      <c r="M247" s="91" t="s">
        <v>13</v>
      </c>
      <c r="N247" s="91">
        <f>+'[6]Marginal Market Share'!B8</f>
        <v>0</v>
      </c>
      <c r="P247" s="91">
        <f>+'[6]Marginal Market Share'!H8</f>
        <v>0.14256637321614313</v>
      </c>
      <c r="Q247" s="91">
        <f>+'[6]Marginal Market Share'!H16</f>
        <v>0</v>
      </c>
      <c r="S247" s="91">
        <f>+'[6]Marginal Market Share'!M8</f>
        <v>0.14556564462861363</v>
      </c>
      <c r="T247" s="91">
        <f>+'[6]Marginal Market Share'!M16</f>
        <v>0</v>
      </c>
      <c r="V247" s="91">
        <f>+'[6]Marginal Market Share'!R8</f>
        <v>0.14860944582285165</v>
      </c>
      <c r="W247" s="91">
        <f>+'[6]Marginal Market Share'!R16</f>
        <v>0</v>
      </c>
      <c r="Y247" s="91">
        <f>+'[6]Marginal Market Share'!W8</f>
        <v>0.15168837713223382</v>
      </c>
      <c r="Z247" s="91">
        <f>+'[6]Marginal Market Share'!W16</f>
        <v>0</v>
      </c>
    </row>
    <row r="248" spans="13:26" x14ac:dyDescent="0.3">
      <c r="M248" s="91" t="s">
        <v>14</v>
      </c>
      <c r="N248" s="91">
        <f>+'[6]Marginal Market Share'!B9</f>
        <v>0</v>
      </c>
      <c r="P248" s="91">
        <f>+'[6]Marginal Market Share'!H9</f>
        <v>0.31983482879271818</v>
      </c>
      <c r="Q248" s="91">
        <f>+'[6]Marginal Market Share'!H17</f>
        <v>0</v>
      </c>
      <c r="S248" s="91">
        <f>+'[6]Marginal Market Share'!M9</f>
        <v>0.31868153269693344</v>
      </c>
      <c r="T248" s="91">
        <f>+'[6]Marginal Market Share'!M17</f>
        <v>0</v>
      </c>
      <c r="V248" s="91">
        <f>+'[6]Marginal Market Share'!R9</f>
        <v>0.31735946378811419</v>
      </c>
      <c r="W248" s="91">
        <f>+'[6]Marginal Market Share'!R17</f>
        <v>0</v>
      </c>
      <c r="Y248" s="91">
        <f>+'[6]Marginal Market Share'!W9</f>
        <v>0.31586889384487254</v>
      </c>
      <c r="Z248" s="91">
        <f>+'[6]Marginal Market Share'!W17</f>
        <v>0</v>
      </c>
    </row>
  </sheetData>
  <mergeCells count="13">
    <mergeCell ref="B146:K146"/>
    <mergeCell ref="B93:K93"/>
    <mergeCell ref="B128:K128"/>
    <mergeCell ref="B3:K3"/>
    <mergeCell ref="B21:K21"/>
    <mergeCell ref="B57:K57"/>
    <mergeCell ref="B75:K75"/>
    <mergeCell ref="B39:K39"/>
    <mergeCell ref="B240:K240"/>
    <mergeCell ref="B221:K221"/>
    <mergeCell ref="B202:K202"/>
    <mergeCell ref="B183:K183"/>
    <mergeCell ref="B164:K16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5"/>
  <sheetViews>
    <sheetView workbookViewId="0">
      <selection activeCell="C29" sqref="C29"/>
    </sheetView>
  </sheetViews>
  <sheetFormatPr defaultColWidth="9.140625" defaultRowHeight="15.75" x14ac:dyDescent="0.25"/>
  <cols>
    <col min="1" max="1" width="4.140625" style="3" customWidth="1"/>
    <col min="2" max="2" width="46" style="3" customWidth="1"/>
    <col min="3" max="7" width="12.7109375" style="3" customWidth="1"/>
    <col min="8" max="25" width="14.7109375" style="3" bestFit="1" customWidth="1"/>
    <col min="26" max="27" width="10.5703125" style="3" bestFit="1" customWidth="1"/>
    <col min="28" max="16384" width="9.140625" style="3"/>
  </cols>
  <sheetData>
    <row r="1" spans="1:6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6" ht="31.5" customHeight="1" x14ac:dyDescent="0.25">
      <c r="B3" s="152" t="str">
        <f>CONCATENATE("Marginal Market Shares (%) - ",State,", Single Family, ", SpaceHeat, ", ", TankSize,", ", StartWH, " is starting water heater")</f>
        <v>Marginal Market Shares (%) - Northwest, Single Family, Gas FAF, All Tank Sizes, Electric Resistance is starting water heater</v>
      </c>
      <c r="C3" s="153"/>
      <c r="D3" s="153"/>
      <c r="E3" s="153"/>
      <c r="F3" s="153"/>
    </row>
    <row r="4" spans="1:6" ht="47.25" x14ac:dyDescent="0.25">
      <c r="B4" s="53" t="s">
        <v>60</v>
      </c>
      <c r="C4" s="61" t="s">
        <v>86</v>
      </c>
      <c r="D4" s="61" t="s">
        <v>61</v>
      </c>
      <c r="E4" s="61" t="s">
        <v>77</v>
      </c>
      <c r="F4" s="66" t="s">
        <v>58</v>
      </c>
    </row>
    <row r="5" spans="1:6" x14ac:dyDescent="0.25">
      <c r="B5" s="55" t="str">
        <f>'Marginal Market Share'!A5</f>
        <v>Electric Resistance</v>
      </c>
      <c r="C5" s="56">
        <f>'Marginal Market Share'!B5</f>
        <v>1</v>
      </c>
      <c r="D5" s="56">
        <f>'Marginal Market Share'!W5</f>
        <v>0.48484834940783866</v>
      </c>
      <c r="E5" s="56">
        <f>'Marginal Market Share'!W13</f>
        <v>0</v>
      </c>
      <c r="F5" s="57">
        <f>E5-D5</f>
        <v>-0.48484834940783866</v>
      </c>
    </row>
    <row r="6" spans="1:6" x14ac:dyDescent="0.25">
      <c r="B6" s="55" t="str">
        <f>'Marginal Market Share'!A6</f>
        <v>HPWH</v>
      </c>
      <c r="C6" s="56">
        <f>'Marginal Market Share'!B6</f>
        <v>0</v>
      </c>
      <c r="D6" s="56">
        <f>'Marginal Market Share'!W6</f>
        <v>0.17282692376393524</v>
      </c>
      <c r="E6" s="56">
        <f>'Marginal Market Share'!W14</f>
        <v>0.6122317410310526</v>
      </c>
      <c r="F6" s="57">
        <f>E6-D6</f>
        <v>0.43940481726711733</v>
      </c>
    </row>
    <row r="7" spans="1:6" x14ac:dyDescent="0.25">
      <c r="B7" s="55" t="str">
        <f>'Marginal Market Share'!A7</f>
        <v>Gas Tank</v>
      </c>
      <c r="C7" s="56">
        <f>'Marginal Market Share'!B7</f>
        <v>0</v>
      </c>
      <c r="D7" s="56">
        <f>'Marginal Market Share'!W7</f>
        <v>0.13784019084996066</v>
      </c>
      <c r="E7" s="56">
        <f>'Marginal Market Share'!W15</f>
        <v>0.38776825896894745</v>
      </c>
      <c r="F7" s="57">
        <f>E7-D7</f>
        <v>0.2499280681189868</v>
      </c>
    </row>
    <row r="8" spans="1:6" x14ac:dyDescent="0.25">
      <c r="B8" s="55" t="str">
        <f>'Marginal Market Share'!A8</f>
        <v>Instant Gas</v>
      </c>
      <c r="C8" s="56">
        <f>'Marginal Market Share'!B8</f>
        <v>0</v>
      </c>
      <c r="D8" s="56">
        <f>'Marginal Market Share'!W8</f>
        <v>4.8794866397337468E-2</v>
      </c>
      <c r="E8" s="56">
        <f>'Marginal Market Share'!W16</f>
        <v>0</v>
      </c>
      <c r="F8" s="57">
        <f>E8-D8</f>
        <v>-4.8794866397337468E-2</v>
      </c>
    </row>
    <row r="9" spans="1:6" x14ac:dyDescent="0.25">
      <c r="B9" s="58" t="str">
        <f>'Marginal Market Share'!A9</f>
        <v>Condensing Gas</v>
      </c>
      <c r="C9" s="59">
        <f>'Marginal Market Share'!B9</f>
        <v>0</v>
      </c>
      <c r="D9" s="59">
        <f>'Marginal Market Share'!W9</f>
        <v>0.15568966958092789</v>
      </c>
      <c r="E9" s="59">
        <f>'Marginal Market Share'!W17</f>
        <v>0</v>
      </c>
      <c r="F9" s="60">
        <f>E9-D9</f>
        <v>-0.15568966958092789</v>
      </c>
    </row>
    <row r="10" spans="1:6" x14ac:dyDescent="0.25">
      <c r="B10" s="69"/>
      <c r="C10" s="56"/>
      <c r="D10" s="56"/>
      <c r="E10" s="56"/>
    </row>
    <row r="11" spans="1:6" ht="30.75" customHeight="1" x14ac:dyDescent="0.25">
      <c r="B11" s="152" t="str">
        <f>CONCATENATE("Average Market Shares by Scenario (%) - ",State,", Single Family, ", SpaceHeat, ", ", TankSize,", ", StartWH, " is starting water heater")</f>
        <v>Average Market Shares by Scenario (%) - Northwest, Single Family, Gas FAF, All Tank Sizes, Electric Resistance is starting water heater</v>
      </c>
      <c r="C11" s="153"/>
      <c r="D11" s="153"/>
      <c r="E11" s="153"/>
      <c r="F11" s="153"/>
    </row>
    <row r="12" spans="1:6" ht="47.25" x14ac:dyDescent="0.25">
      <c r="B12" s="53" t="s">
        <v>60</v>
      </c>
      <c r="C12" s="61" t="s">
        <v>86</v>
      </c>
      <c r="D12" s="61" t="s">
        <v>61</v>
      </c>
      <c r="E12" s="61" t="s">
        <v>77</v>
      </c>
      <c r="F12" s="66" t="s">
        <v>58</v>
      </c>
    </row>
    <row r="13" spans="1:6" x14ac:dyDescent="0.25">
      <c r="B13" s="55" t="str">
        <f>'Marginal Market Share'!A13</f>
        <v>Electric Resistance</v>
      </c>
      <c r="C13" s="56">
        <f>'Average Market Share'!B5</f>
        <v>1</v>
      </c>
      <c r="D13" s="56">
        <f>'Average Market Share'!W5</f>
        <v>0.69184165053036717</v>
      </c>
      <c r="E13" s="56">
        <f>'Average Market Share'!W13</f>
        <v>0.2109218875508691</v>
      </c>
      <c r="F13" s="57">
        <f>E13-D13</f>
        <v>-0.48091976297949807</v>
      </c>
    </row>
    <row r="14" spans="1:6" x14ac:dyDescent="0.25">
      <c r="B14" s="55" t="str">
        <f>'Marginal Market Share'!A14</f>
        <v>HPWH</v>
      </c>
      <c r="C14" s="56">
        <f>'Average Market Share'!B6</f>
        <v>0</v>
      </c>
      <c r="D14" s="56">
        <f>'Average Market Share'!W6</f>
        <v>8.2786314731321115E-2</v>
      </c>
      <c r="E14" s="56">
        <f>'Average Market Share'!W14</f>
        <v>0.3303735008802785</v>
      </c>
      <c r="F14" s="57">
        <f>E14-D14</f>
        <v>0.24758718614895739</v>
      </c>
    </row>
    <row r="15" spans="1:6" x14ac:dyDescent="0.25">
      <c r="B15" s="55" t="str">
        <f>'Marginal Market Share'!A15</f>
        <v>Gas Tank</v>
      </c>
      <c r="C15" s="56">
        <f>'Average Market Share'!B7</f>
        <v>0</v>
      </c>
      <c r="D15" s="56">
        <f>'Average Market Share'!W7</f>
        <v>0.13638785677303619</v>
      </c>
      <c r="E15" s="56">
        <f>'Average Market Share'!W15</f>
        <v>0.45870461156885239</v>
      </c>
      <c r="F15" s="57">
        <f>E15-D15</f>
        <v>0.32231675479581623</v>
      </c>
    </row>
    <row r="16" spans="1:6" x14ac:dyDescent="0.25">
      <c r="B16" s="55" t="str">
        <f>'Marginal Market Share'!A16</f>
        <v>Instant Gas</v>
      </c>
      <c r="C16" s="56">
        <f>'Average Market Share'!B8</f>
        <v>0</v>
      </c>
      <c r="D16" s="56">
        <f>'Average Market Share'!W8</f>
        <v>2.2852389467711478E-2</v>
      </c>
      <c r="E16" s="56">
        <f>'Average Market Share'!W16</f>
        <v>0</v>
      </c>
      <c r="F16" s="57">
        <f>E16-D16</f>
        <v>-2.2852389467711478E-2</v>
      </c>
    </row>
    <row r="17" spans="2:7" x14ac:dyDescent="0.25">
      <c r="B17" s="58" t="str">
        <f>'Marginal Market Share'!A17</f>
        <v>Condensing Gas</v>
      </c>
      <c r="C17" s="59">
        <f>'Average Market Share'!B9</f>
        <v>0</v>
      </c>
      <c r="D17" s="59">
        <f>'Average Market Share'!W9</f>
        <v>6.6131788497564029E-2</v>
      </c>
      <c r="E17" s="59">
        <f>'Average Market Share'!W17</f>
        <v>0</v>
      </c>
      <c r="F17" s="60">
        <f>E17-D17</f>
        <v>-6.6131788497564029E-2</v>
      </c>
    </row>
    <row r="18" spans="2:7" x14ac:dyDescent="0.25">
      <c r="B18" s="69"/>
      <c r="C18" s="56"/>
      <c r="D18" s="56"/>
      <c r="E18" s="56"/>
      <c r="F18" s="56"/>
    </row>
    <row r="19" spans="2:7" ht="31.5" customHeight="1" x14ac:dyDescent="0.25">
      <c r="B19" s="152" t="str">
        <f>CONCATENATE("BAU Case Average Market Shares (%) - ",State,", Single Family, ", SpaceHeat, ", ", TankSize,", ", StartWH, " is starting water heater")</f>
        <v>BAU Case Average Market Shares (%) - Northwest, Single Family, Gas FAF, All Tank Sizes, Electric Resistance is starting water heater</v>
      </c>
      <c r="C19" s="153"/>
      <c r="D19" s="153"/>
      <c r="E19" s="153"/>
      <c r="F19" s="153"/>
      <c r="G19" s="153"/>
    </row>
    <row r="20" spans="2:7" x14ac:dyDescent="0.25">
      <c r="B20" s="53" t="s">
        <v>60</v>
      </c>
      <c r="C20" s="61">
        <v>2015</v>
      </c>
      <c r="D20" s="61">
        <v>2020</v>
      </c>
      <c r="E20" s="61">
        <v>2025</v>
      </c>
      <c r="F20" s="61">
        <v>2030</v>
      </c>
      <c r="G20" s="66">
        <v>2035</v>
      </c>
    </row>
    <row r="21" spans="2:7" x14ac:dyDescent="0.25">
      <c r="B21" s="55" t="str">
        <f>'Average Market Share'!A5</f>
        <v>Electric Resistance</v>
      </c>
      <c r="C21" s="56">
        <f>'Average Market Share'!C5</f>
        <v>0.97837826955394169</v>
      </c>
      <c r="D21" s="56">
        <f>'Average Market Share'!H5</f>
        <v>0.89067613949119784</v>
      </c>
      <c r="E21" s="56">
        <f>'Average Market Share'!M5</f>
        <v>0.82574474646140528</v>
      </c>
      <c r="F21" s="56">
        <f>'Average Market Share'!R5</f>
        <v>0.76496968083359851</v>
      </c>
      <c r="G21" s="57">
        <f>'Average Market Share'!W5</f>
        <v>0.69184165053036717</v>
      </c>
    </row>
    <row r="22" spans="2:7" x14ac:dyDescent="0.25">
      <c r="B22" s="55" t="str">
        <f>'Average Market Share'!A6</f>
        <v>HPWH</v>
      </c>
      <c r="C22" s="56">
        <f>'Average Market Share'!C6</f>
        <v>4.1334564318959077E-3</v>
      </c>
      <c r="D22" s="56">
        <f>'Average Market Share'!H6</f>
        <v>2.0984013330432535E-2</v>
      </c>
      <c r="E22" s="56">
        <f>'Average Market Share'!M6</f>
        <v>3.4851596596573692E-2</v>
      </c>
      <c r="F22" s="56">
        <f>'Average Market Share'!R6</f>
        <v>5.3127059779851549E-2</v>
      </c>
      <c r="G22" s="57">
        <f>'Average Market Share'!W6</f>
        <v>8.2786314731321115E-2</v>
      </c>
    </row>
    <row r="23" spans="2:7" x14ac:dyDescent="0.25">
      <c r="B23" s="55" t="str">
        <f>'Average Market Share'!A7</f>
        <v>Gas Tank</v>
      </c>
      <c r="C23" s="56">
        <f>'Average Market Share'!C7</f>
        <v>1.3957875871217256E-2</v>
      </c>
      <c r="D23" s="56">
        <f>'Average Market Share'!H7</f>
        <v>7.023593514368219E-2</v>
      </c>
      <c r="E23" s="56">
        <f>'Average Market Share'!M7</f>
        <v>0.10821215384822214</v>
      </c>
      <c r="F23" s="56">
        <f>'Average Market Share'!R7</f>
        <v>0.13010706204500205</v>
      </c>
      <c r="G23" s="57">
        <f>'Average Market Share'!W7</f>
        <v>0.13638785677303619</v>
      </c>
    </row>
    <row r="24" spans="2:7" x14ac:dyDescent="0.25">
      <c r="B24" s="55" t="str">
        <f>'Average Market Share'!A8</f>
        <v>Instant Gas</v>
      </c>
      <c r="C24" s="56">
        <f>'Average Market Share'!C8</f>
        <v>1.0696783428519666E-3</v>
      </c>
      <c r="D24" s="56">
        <f>'Average Market Share'!H8</f>
        <v>5.5026475621184606E-3</v>
      </c>
      <c r="E24" s="56">
        <f>'Average Market Share'!M8</f>
        <v>9.2742710939931541E-3</v>
      </c>
      <c r="F24" s="56">
        <f>'Average Market Share'!R8</f>
        <v>1.4381664875790932E-2</v>
      </c>
      <c r="G24" s="57">
        <f>'Average Market Share'!W8</f>
        <v>2.2852389467711478E-2</v>
      </c>
    </row>
    <row r="25" spans="2:7" x14ac:dyDescent="0.25">
      <c r="B25" s="58" t="str">
        <f>'Average Market Share'!A9</f>
        <v>Condensing Gas</v>
      </c>
      <c r="C25" s="59">
        <f>'Average Market Share'!C9</f>
        <v>2.4607198000930878E-3</v>
      </c>
      <c r="D25" s="59">
        <f>'Average Market Share'!H9</f>
        <v>1.260126447256902E-2</v>
      </c>
      <c r="E25" s="59">
        <f>'Average Market Share'!M9</f>
        <v>2.1917231999805772E-2</v>
      </c>
      <c r="F25" s="59">
        <f>'Average Market Share'!R9</f>
        <v>3.7414532465756933E-2</v>
      </c>
      <c r="G25" s="60">
        <f>'Average Market Share'!W9</f>
        <v>6.6131788497564029E-2</v>
      </c>
    </row>
    <row r="26" spans="2:7" x14ac:dyDescent="0.25">
      <c r="B26" s="69"/>
      <c r="C26" s="56"/>
      <c r="D26" s="56"/>
      <c r="E26" s="56"/>
      <c r="F26" s="56"/>
      <c r="G26" s="56"/>
    </row>
    <row r="27" spans="2:7" ht="33.75" customHeight="1" x14ac:dyDescent="0.25">
      <c r="B27" s="152" t="str">
        <f>CONCATENATE("Least Cost Case Average Market Shares (%) - ",State,", Single Family, ", SpaceHeat, ", ", TankSize,", ", StartWH, " is starting water heater")</f>
        <v>Least Cost Case Average Market Shares (%) - Northwest, Single Family, Gas FAF, All Tank Sizes, Electric Resistance is starting water heater</v>
      </c>
      <c r="C27" s="153"/>
      <c r="D27" s="153"/>
      <c r="E27" s="153"/>
      <c r="F27" s="153"/>
      <c r="G27" s="153"/>
    </row>
    <row r="28" spans="2:7" x14ac:dyDescent="0.25">
      <c r="B28" s="53" t="s">
        <v>60</v>
      </c>
      <c r="C28" s="61">
        <v>2015</v>
      </c>
      <c r="D28" s="61">
        <v>2020</v>
      </c>
      <c r="E28" s="61">
        <v>2025</v>
      </c>
      <c r="F28" s="61">
        <v>2030</v>
      </c>
      <c r="G28" s="66">
        <v>2035</v>
      </c>
    </row>
    <row r="29" spans="2:7" x14ac:dyDescent="0.25">
      <c r="B29" s="55" t="str">
        <f>'Average Market Share'!A13</f>
        <v>Electric Resistance</v>
      </c>
      <c r="C29" s="56">
        <f>'Average Market Share'!C13</f>
        <v>0.9285714285714286</v>
      </c>
      <c r="D29" s="56">
        <f>'Average Market Share'!H13</f>
        <v>0.64104999298761567</v>
      </c>
      <c r="E29" s="56">
        <f>'Average Market Share'!M13</f>
        <v>0.44255625454860842</v>
      </c>
      <c r="F29" s="56">
        <f>'Average Market Share'!R13</f>
        <v>0.30552381340385792</v>
      </c>
      <c r="G29" s="57">
        <f>'Average Market Share'!W13</f>
        <v>0.2109218875508691</v>
      </c>
    </row>
    <row r="30" spans="2:7" x14ac:dyDescent="0.25">
      <c r="B30" s="55" t="str">
        <f>'Average Market Share'!A14</f>
        <v>HPWH</v>
      </c>
      <c r="C30" s="56">
        <f>'Average Market Share'!C14</f>
        <v>7.6489765809610397E-3</v>
      </c>
      <c r="D30" s="56">
        <f>'Average Market Share'!H14</f>
        <v>3.8438402763229386E-2</v>
      </c>
      <c r="E30" s="56">
        <f>'Average Market Share'!M14</f>
        <v>5.9694238158252595E-2</v>
      </c>
      <c r="F30" s="56">
        <f>'Average Market Share'!R14</f>
        <v>0.20395545747372745</v>
      </c>
      <c r="G30" s="57">
        <f>'Average Market Share'!W14</f>
        <v>0.3303735008802785</v>
      </c>
    </row>
    <row r="31" spans="2:7" x14ac:dyDescent="0.25">
      <c r="B31" s="55" t="str">
        <f>'Average Market Share'!A15</f>
        <v>Gas Tank</v>
      </c>
      <c r="C31" s="56">
        <f>'Average Market Share'!C15</f>
        <v>6.377959484761038E-2</v>
      </c>
      <c r="D31" s="56">
        <f>'Average Market Share'!H15</f>
        <v>0.32051160424915487</v>
      </c>
      <c r="E31" s="56">
        <f>'Average Market Share'!M15</f>
        <v>0.49774950729313894</v>
      </c>
      <c r="F31" s="56">
        <f>'Average Market Share'!R15</f>
        <v>0.49052072912241468</v>
      </c>
      <c r="G31" s="57">
        <f>'Average Market Share'!W15</f>
        <v>0.45870461156885239</v>
      </c>
    </row>
    <row r="32" spans="2:7" x14ac:dyDescent="0.25">
      <c r="B32" s="55" t="str">
        <f>'Average Market Share'!A16</f>
        <v>Instant Gas</v>
      </c>
      <c r="C32" s="56">
        <f>'Average Market Share'!C16</f>
        <v>0</v>
      </c>
      <c r="D32" s="56">
        <f>'Average Market Share'!H16</f>
        <v>0</v>
      </c>
      <c r="E32" s="56">
        <f>'Average Market Share'!M16</f>
        <v>0</v>
      </c>
      <c r="F32" s="56">
        <f>'Average Market Share'!R16</f>
        <v>0</v>
      </c>
      <c r="G32" s="57">
        <f>'Average Market Share'!W16</f>
        <v>0</v>
      </c>
    </row>
    <row r="33" spans="2:7" x14ac:dyDescent="0.25">
      <c r="B33" s="58" t="str">
        <f>'Average Market Share'!A17</f>
        <v>Condensing Gas</v>
      </c>
      <c r="C33" s="59">
        <f>'Average Market Share'!C17</f>
        <v>0</v>
      </c>
      <c r="D33" s="59">
        <f>'Average Market Share'!H17</f>
        <v>0</v>
      </c>
      <c r="E33" s="59">
        <f>'Average Market Share'!M17</f>
        <v>0</v>
      </c>
      <c r="F33" s="59">
        <f>'Average Market Share'!R17</f>
        <v>0</v>
      </c>
      <c r="G33" s="60">
        <f>'Average Market Share'!W17</f>
        <v>0</v>
      </c>
    </row>
    <row r="34" spans="2:7" x14ac:dyDescent="0.25">
      <c r="B34" s="22"/>
      <c r="C34" s="52"/>
      <c r="D34" s="68"/>
    </row>
    <row r="35" spans="2:7" ht="34.5" customHeight="1" x14ac:dyDescent="0.25">
      <c r="B35" s="152" t="str">
        <f>CONCATENATE("Change in Natural Gas Usage Least Cost vs BAU Case (tBtu) - ",State,", Single Family, ", SpaceHeat, ", ", TankSize,", ", StartWH, " is starting water heater")</f>
        <v>Change in Natural Gas Usage Least Cost vs BAU Case (tBtu) - Northwest, Single Family, Gas FAF, All Tank Sizes, Electric Resistance is starting water heater</v>
      </c>
      <c r="C35" s="153"/>
      <c r="D35" s="153"/>
      <c r="E35" s="153"/>
      <c r="F35" s="153"/>
      <c r="G35" s="153"/>
    </row>
    <row r="36" spans="2:7" x14ac:dyDescent="0.25">
      <c r="B36" s="53"/>
      <c r="C36" s="61">
        <v>2015</v>
      </c>
      <c r="D36" s="61">
        <v>2020</v>
      </c>
      <c r="E36" s="61">
        <v>2025</v>
      </c>
      <c r="F36" s="61">
        <v>2030</v>
      </c>
      <c r="G36" s="66">
        <v>2035</v>
      </c>
    </row>
    <row r="37" spans="2:7" x14ac:dyDescent="0.25">
      <c r="B37" s="55" t="s">
        <v>157</v>
      </c>
      <c r="C37" s="99">
        <f>'Net Reduction in Gas'!C5</f>
        <v>0.66554974741977824</v>
      </c>
      <c r="D37" s="99">
        <f>'Net Reduction in Gas'!H5</f>
        <v>3.3401088752081796</v>
      </c>
      <c r="E37" s="99">
        <f>'Net Reduction in Gas'!M5</f>
        <v>5.1738600716890737</v>
      </c>
      <c r="F37" s="99">
        <f>'Net Reduction in Gas'!R5</f>
        <v>4.5573564478304345</v>
      </c>
      <c r="G37" s="100">
        <f>'Net Reduction in Gas'!W5</f>
        <v>3.6855214210773735</v>
      </c>
    </row>
    <row r="38" spans="2:7" x14ac:dyDescent="0.25">
      <c r="B38" s="55" t="s">
        <v>144</v>
      </c>
      <c r="C38" s="99">
        <f>-'Net Reduction in Gas'!C6</f>
        <v>-0.85496989229889298</v>
      </c>
      <c r="D38" s="99">
        <f>-'Net Reduction in Gas'!H6</f>
        <v>-4.2862986186292611</v>
      </c>
      <c r="E38" s="99">
        <f>-'Net Reduction in Gas'!M6</f>
        <v>-6.5957374008244782</v>
      </c>
      <c r="F38" s="99">
        <f>-'Net Reduction in Gas'!R6</f>
        <v>-6.8801358160474688</v>
      </c>
      <c r="G38" s="100">
        <f>-'Net Reduction in Gas'!W6</f>
        <v>-6.4369368698800251</v>
      </c>
    </row>
    <row r="39" spans="2:7" x14ac:dyDescent="0.25">
      <c r="B39" s="58" t="s">
        <v>156</v>
      </c>
      <c r="C39" s="98">
        <f>'Net Reduction in Gas'!C7</f>
        <v>-0.18942014487911479</v>
      </c>
      <c r="D39" s="98">
        <f>'Net Reduction in Gas'!H7</f>
        <v>-0.94618974342108153</v>
      </c>
      <c r="E39" s="98">
        <f>'Net Reduction in Gas'!M7</f>
        <v>-1.4218773291354043</v>
      </c>
      <c r="F39" s="98">
        <f>'Net Reduction in Gas'!R7</f>
        <v>-2.3227793682170352</v>
      </c>
      <c r="G39" s="101">
        <f>'Net Reduction in Gas'!W7</f>
        <v>-2.7514154488026517</v>
      </c>
    </row>
    <row r="40" spans="2:7" x14ac:dyDescent="0.25">
      <c r="B40" s="69"/>
      <c r="C40" s="56"/>
      <c r="D40" s="56"/>
      <c r="E40" s="56"/>
      <c r="F40" s="56"/>
      <c r="G40" s="56"/>
    </row>
    <row r="41" spans="2:7" ht="36" customHeight="1" x14ac:dyDescent="0.25">
      <c r="B41" s="154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Northwest, Single Family, Gas FAF, All Tank Sizes, Electric Resistance is starting water heater</v>
      </c>
      <c r="C41" s="155"/>
      <c r="D41" s="155"/>
      <c r="E41" s="155"/>
      <c r="F41" s="155"/>
      <c r="G41" s="155"/>
    </row>
    <row r="42" spans="2:7" ht="31.5" x14ac:dyDescent="0.25">
      <c r="B42" s="38" t="s">
        <v>54</v>
      </c>
      <c r="C42" s="103" t="str">
        <f>'Total Resource Cost'!B4</f>
        <v>NPV (2012 M$)</v>
      </c>
      <c r="D42" s="7"/>
      <c r="E42" s="7"/>
      <c r="F42" s="7"/>
    </row>
    <row r="43" spans="2:7" x14ac:dyDescent="0.25">
      <c r="B43" s="126" t="str">
        <f>'Total Resource Cost'!A5</f>
        <v>Consumer Cost Reduction</v>
      </c>
      <c r="C43" s="127">
        <f>'Consumer Cost'!B7</f>
        <v>382.6246402693414</v>
      </c>
      <c r="D43" s="125"/>
      <c r="E43" s="125"/>
      <c r="F43" s="1"/>
    </row>
    <row r="44" spans="2:7" x14ac:dyDescent="0.25">
      <c r="B44" s="126" t="str">
        <f>'Total Resource Cost'!A6</f>
        <v>Utility Cost Reduction</v>
      </c>
      <c r="C44" s="100">
        <f>'Utility Cost'!B4</f>
        <v>362.49979636431675</v>
      </c>
      <c r="D44" s="97"/>
    </row>
    <row r="45" spans="2:7" x14ac:dyDescent="0.25">
      <c r="B45" s="128" t="str">
        <f>'Total Resource Cost'!A7</f>
        <v>Total Resource Cost Reduction</v>
      </c>
      <c r="C45" s="101">
        <f>'Total Resource Cost'!B7</f>
        <v>745.12443663365889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1"/>
  <sheetViews>
    <sheetView topLeftCell="A28" workbookViewId="0">
      <selection activeCell="B13" sqref="B13"/>
    </sheetView>
  </sheetViews>
  <sheetFormatPr defaultColWidth="9.140625" defaultRowHeight="15.75" x14ac:dyDescent="0.25"/>
  <cols>
    <col min="1" max="1" width="45.5703125" style="3" customWidth="1"/>
    <col min="2" max="2" width="19.7109375" style="3" customWidth="1"/>
    <col min="3" max="3" width="19" style="3" customWidth="1"/>
    <col min="4" max="4" width="16.140625" style="3" customWidth="1"/>
    <col min="5" max="5" width="15.7109375" style="3" customWidth="1"/>
    <col min="6" max="9" width="12.7109375" style="3" customWidth="1"/>
    <col min="10" max="10" width="14.140625" style="3" customWidth="1"/>
    <col min="11" max="11" width="9.140625" style="3"/>
    <col min="12" max="12" width="10.5703125" style="3" customWidth="1"/>
    <col min="13" max="13" width="12.28515625" style="3" customWidth="1"/>
    <col min="14" max="16384" width="9.140625" style="3"/>
  </cols>
  <sheetData>
    <row r="1" spans="1:10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10" x14ac:dyDescent="0.25">
      <c r="A3" s="9" t="s">
        <v>49</v>
      </c>
      <c r="J3" s="22"/>
    </row>
    <row r="4" spans="1:10" x14ac:dyDescent="0.25">
      <c r="A4" s="132" t="s">
        <v>65</v>
      </c>
      <c r="B4" s="137" t="s">
        <v>131</v>
      </c>
      <c r="C4" s="4"/>
    </row>
    <row r="5" spans="1:10" ht="15.6" x14ac:dyDescent="0.3">
      <c r="A5" s="133" t="s">
        <v>64</v>
      </c>
    </row>
    <row r="6" spans="1:10" x14ac:dyDescent="0.25">
      <c r="A6" s="49"/>
    </row>
    <row r="7" spans="1:10" x14ac:dyDescent="0.25">
      <c r="A7" s="4" t="s">
        <v>107</v>
      </c>
    </row>
    <row r="8" spans="1:10" ht="15.6" x14ac:dyDescent="0.3">
      <c r="A8" s="38" t="s">
        <v>26</v>
      </c>
      <c r="B8" s="43" t="s">
        <v>25</v>
      </c>
      <c r="C8" s="76" t="s">
        <v>36</v>
      </c>
      <c r="D8" s="54"/>
      <c r="E8" s="54"/>
      <c r="F8" s="54"/>
      <c r="G8" s="65"/>
    </row>
    <row r="9" spans="1:10" ht="15.6" x14ac:dyDescent="0.3">
      <c r="A9" s="39" t="s">
        <v>15</v>
      </c>
      <c r="B9" s="44" t="s">
        <v>130</v>
      </c>
      <c r="C9" s="22"/>
      <c r="D9" s="22"/>
      <c r="E9" s="22"/>
      <c r="F9" s="22"/>
      <c r="G9" s="40"/>
    </row>
    <row r="10" spans="1:10" ht="15.6" x14ac:dyDescent="0.3">
      <c r="A10" s="39" t="s">
        <v>67</v>
      </c>
      <c r="B10" s="44" t="s">
        <v>7</v>
      </c>
      <c r="C10" s="22"/>
      <c r="D10" s="22"/>
      <c r="E10" s="22"/>
      <c r="F10" s="22"/>
      <c r="G10" s="40"/>
    </row>
    <row r="11" spans="1:10" ht="15.6" x14ac:dyDescent="0.3">
      <c r="A11" s="39" t="s">
        <v>51</v>
      </c>
      <c r="B11" s="44" t="s">
        <v>8</v>
      </c>
      <c r="C11" s="22"/>
      <c r="D11" s="22"/>
      <c r="E11" s="22"/>
      <c r="F11" s="22"/>
      <c r="G11" s="40"/>
    </row>
    <row r="12" spans="1:10" ht="15.6" x14ac:dyDescent="0.3">
      <c r="A12" s="39" t="s">
        <v>52</v>
      </c>
      <c r="B12" s="44" t="s">
        <v>135</v>
      </c>
      <c r="C12" s="22"/>
      <c r="E12" s="22"/>
      <c r="F12" s="22"/>
      <c r="G12" s="40"/>
    </row>
    <row r="13" spans="1:10" x14ac:dyDescent="0.25">
      <c r="A13" s="39" t="s">
        <v>96</v>
      </c>
      <c r="B13" s="136">
        <f>+[5]!Households+[6]!Households</f>
        <v>822360.2489999996</v>
      </c>
      <c r="C13" s="36" t="s">
        <v>95</v>
      </c>
      <c r="D13" s="22"/>
      <c r="E13" s="22"/>
      <c r="F13" s="22"/>
      <c r="G13" s="40"/>
    </row>
    <row r="14" spans="1:10" x14ac:dyDescent="0.25">
      <c r="A14" s="39" t="s">
        <v>29</v>
      </c>
      <c r="B14" s="45">
        <v>14</v>
      </c>
      <c r="C14" s="22" t="s">
        <v>68</v>
      </c>
      <c r="D14" s="22"/>
      <c r="E14" s="22"/>
      <c r="F14" s="22"/>
      <c r="G14" s="40"/>
    </row>
    <row r="15" spans="1:10" x14ac:dyDescent="0.25">
      <c r="A15" s="41" t="s">
        <v>35</v>
      </c>
      <c r="B15" s="70">
        <v>0.04</v>
      </c>
      <c r="C15" s="22" t="s">
        <v>50</v>
      </c>
      <c r="D15" s="22"/>
      <c r="E15" s="22"/>
      <c r="F15" s="22"/>
      <c r="G15" s="40"/>
    </row>
    <row r="16" spans="1:10" x14ac:dyDescent="0.25">
      <c r="A16" s="41" t="s">
        <v>46</v>
      </c>
      <c r="B16" s="89">
        <v>0.1</v>
      </c>
      <c r="C16" s="22" t="s">
        <v>47</v>
      </c>
      <c r="D16" s="22"/>
      <c r="E16" s="22"/>
      <c r="F16" s="22"/>
      <c r="G16" s="40"/>
    </row>
    <row r="17" spans="1:12" x14ac:dyDescent="0.25">
      <c r="A17" s="41" t="s">
        <v>97</v>
      </c>
      <c r="B17" s="45">
        <v>6470</v>
      </c>
      <c r="C17" s="22" t="s">
        <v>98</v>
      </c>
      <c r="D17" s="22"/>
      <c r="E17" s="22"/>
      <c r="F17" s="22"/>
      <c r="G17" s="40"/>
    </row>
    <row r="18" spans="1:12" x14ac:dyDescent="0.25">
      <c r="A18" s="41" t="s">
        <v>115</v>
      </c>
      <c r="B18" s="45">
        <v>3.4119999999999999</v>
      </c>
      <c r="C18" s="22"/>
      <c r="D18" s="22"/>
      <c r="E18" s="22"/>
      <c r="F18" s="22"/>
      <c r="G18" s="40"/>
    </row>
    <row r="19" spans="1:12" x14ac:dyDescent="0.25">
      <c r="A19" s="39" t="s">
        <v>27</v>
      </c>
      <c r="B19" s="45">
        <v>-2.2999999999999998</v>
      </c>
      <c r="C19" s="22"/>
      <c r="D19" s="22"/>
      <c r="E19" s="22"/>
      <c r="F19" s="22"/>
      <c r="G19" s="40"/>
    </row>
    <row r="20" spans="1:12" x14ac:dyDescent="0.25">
      <c r="A20" s="116" t="s">
        <v>69</v>
      </c>
      <c r="B20" s="90" t="s">
        <v>70</v>
      </c>
      <c r="C20" s="19"/>
      <c r="D20" s="19"/>
      <c r="E20" s="19"/>
      <c r="F20" s="19"/>
      <c r="G20" s="42"/>
    </row>
    <row r="21" spans="1:12" x14ac:dyDescent="0.25">
      <c r="A21" s="48" t="s">
        <v>53</v>
      </c>
    </row>
    <row r="22" spans="1:12" x14ac:dyDescent="0.25">
      <c r="A22" s="10" t="s">
        <v>23</v>
      </c>
    </row>
    <row r="23" spans="1:12" x14ac:dyDescent="0.25">
      <c r="A23" s="11" t="s">
        <v>22</v>
      </c>
    </row>
    <row r="25" spans="1:12" x14ac:dyDescent="0.25">
      <c r="A25" s="4" t="str">
        <f>CONCATENATE("Energy Usage and O&amp;M Costs by Water Heater Type - ",State,", ", SpaceHeat,", Starting with ",StartWH," ",TankSize)</f>
        <v>Energy Usage and O&amp;M Costs by Water Heater Type - Northwest, Gas FAF, Starting with Electric Resistance All Tank Sizes</v>
      </c>
    </row>
    <row r="26" spans="1:12" ht="47.25" x14ac:dyDescent="0.25">
      <c r="A26" s="61" t="s">
        <v>0</v>
      </c>
      <c r="B26" s="61" t="s">
        <v>106</v>
      </c>
      <c r="C26" s="61" t="s">
        <v>105</v>
      </c>
      <c r="D26" s="61" t="s">
        <v>104</v>
      </c>
      <c r="E26" s="61" t="s">
        <v>16</v>
      </c>
      <c r="F26" s="61" t="s">
        <v>36</v>
      </c>
      <c r="G26" s="54"/>
      <c r="H26" s="54"/>
      <c r="I26" s="54"/>
      <c r="J26" s="54"/>
      <c r="K26" s="54"/>
      <c r="L26" s="65"/>
    </row>
    <row r="27" spans="1:12" x14ac:dyDescent="0.25">
      <c r="A27" s="1" t="s">
        <v>8</v>
      </c>
      <c r="B27" s="81">
        <v>3355.4343604471896</v>
      </c>
      <c r="C27" s="82">
        <v>0</v>
      </c>
      <c r="D27" s="83">
        <v>4.0147653217481896</v>
      </c>
      <c r="E27" s="84">
        <v>1</v>
      </c>
      <c r="F27" s="36" t="s">
        <v>45</v>
      </c>
      <c r="G27" s="22"/>
      <c r="H27" s="22"/>
      <c r="I27" s="22"/>
      <c r="J27" s="22"/>
      <c r="K27" s="22"/>
      <c r="L27" s="40"/>
    </row>
    <row r="28" spans="1:12" x14ac:dyDescent="0.25">
      <c r="A28" s="1" t="s">
        <v>11</v>
      </c>
      <c r="B28" s="81">
        <v>1593.8313212124149</v>
      </c>
      <c r="C28" s="82">
        <v>0</v>
      </c>
      <c r="D28" s="83">
        <v>8.8912994251335906</v>
      </c>
      <c r="E28" s="84">
        <v>1</v>
      </c>
      <c r="F28" s="36" t="s">
        <v>45</v>
      </c>
      <c r="G28" s="22"/>
      <c r="H28" s="22"/>
      <c r="I28" s="22"/>
      <c r="J28" s="22"/>
      <c r="K28" s="22"/>
      <c r="L28" s="40"/>
    </row>
    <row r="29" spans="1:12" x14ac:dyDescent="0.25">
      <c r="A29" s="1" t="s">
        <v>12</v>
      </c>
      <c r="B29" s="81">
        <v>0</v>
      </c>
      <c r="C29" s="82">
        <v>17.346578845220922</v>
      </c>
      <c r="D29" s="83">
        <v>12.364813725618941</v>
      </c>
      <c r="E29" s="84">
        <v>0</v>
      </c>
      <c r="F29" s="36" t="s">
        <v>45</v>
      </c>
      <c r="G29" s="22"/>
      <c r="H29" s="22"/>
      <c r="I29" s="22"/>
      <c r="J29" s="22"/>
      <c r="K29" s="22"/>
      <c r="L29" s="40"/>
    </row>
    <row r="30" spans="1:12" x14ac:dyDescent="0.25">
      <c r="A30" s="1" t="s">
        <v>13</v>
      </c>
      <c r="B30" s="81">
        <v>0</v>
      </c>
      <c r="C30" s="82">
        <v>13.162899583423945</v>
      </c>
      <c r="D30" s="83">
        <v>66.879220980384858</v>
      </c>
      <c r="E30" s="84">
        <v>0</v>
      </c>
      <c r="F30" s="36" t="s">
        <v>45</v>
      </c>
      <c r="G30" s="22"/>
      <c r="H30" s="22"/>
      <c r="I30" s="22"/>
      <c r="J30" s="22"/>
      <c r="K30" s="22"/>
      <c r="L30" s="40"/>
    </row>
    <row r="31" spans="1:12" x14ac:dyDescent="0.25">
      <c r="A31" s="51" t="s">
        <v>14</v>
      </c>
      <c r="B31" s="85">
        <v>0</v>
      </c>
      <c r="C31" s="86">
        <v>9.1880867494806662</v>
      </c>
      <c r="D31" s="87">
        <v>14.794662287278264</v>
      </c>
      <c r="E31" s="88">
        <v>0</v>
      </c>
      <c r="F31" s="75" t="s">
        <v>45</v>
      </c>
      <c r="G31" s="19"/>
      <c r="H31" s="19"/>
      <c r="I31" s="19"/>
      <c r="J31" s="19"/>
      <c r="K31" s="19"/>
      <c r="L31" s="42"/>
    </row>
    <row r="32" spans="1:12" x14ac:dyDescent="0.25">
      <c r="A32" s="1"/>
      <c r="B32" s="81"/>
      <c r="C32" s="82"/>
      <c r="D32" s="83"/>
      <c r="E32" s="84"/>
      <c r="F32" s="36"/>
      <c r="G32" s="22"/>
      <c r="H32" s="22"/>
      <c r="I32" s="22"/>
      <c r="J32" s="22"/>
      <c r="K32" s="22"/>
      <c r="L32" s="22"/>
    </row>
    <row r="33" spans="1:1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35"/>
      <c r="L33" s="50"/>
    </row>
    <row r="34" spans="1:12" x14ac:dyDescent="0.25">
      <c r="A34" s="4" t="str">
        <f>CONCATENATE("Capital Cost by Water Heater Type - ",State,", ", SpaceHeat,", Starting with ",StartWH," ",TankSize)</f>
        <v>Capital Cost by Water Heater Type - Northwest, Gas FAF, Starting with Electric Resistance All Tank Sizes</v>
      </c>
      <c r="B34" s="50"/>
      <c r="C34" s="50"/>
      <c r="D34" s="2"/>
      <c r="E34" s="1"/>
      <c r="F34" s="1"/>
      <c r="G34" s="50"/>
      <c r="H34" s="50"/>
      <c r="I34" s="50"/>
      <c r="J34" s="50"/>
      <c r="K34" s="50"/>
      <c r="L34" s="50"/>
    </row>
    <row r="35" spans="1:12" ht="31.5" x14ac:dyDescent="0.25">
      <c r="A35" s="73" t="s">
        <v>0</v>
      </c>
      <c r="B35" s="73" t="s">
        <v>103</v>
      </c>
      <c r="C35" s="73" t="s">
        <v>48</v>
      </c>
      <c r="D35" s="74" t="s">
        <v>36</v>
      </c>
      <c r="E35" s="74"/>
      <c r="F35" s="74"/>
      <c r="G35" s="74"/>
      <c r="H35" s="74"/>
      <c r="I35" s="74"/>
      <c r="J35" s="74"/>
      <c r="K35" s="74"/>
      <c r="L35" s="74"/>
    </row>
    <row r="36" spans="1:12" x14ac:dyDescent="0.25">
      <c r="A36" s="1" t="s">
        <v>8</v>
      </c>
      <c r="B36" s="77">
        <v>590</v>
      </c>
      <c r="C36" s="78" t="s">
        <v>40</v>
      </c>
      <c r="D36" s="32" t="s">
        <v>41</v>
      </c>
    </row>
    <row r="37" spans="1:12" x14ac:dyDescent="0.25">
      <c r="A37" s="1" t="s">
        <v>11</v>
      </c>
      <c r="B37" s="77">
        <v>1621</v>
      </c>
      <c r="C37" s="78" t="s">
        <v>39</v>
      </c>
      <c r="D37" s="32" t="s">
        <v>42</v>
      </c>
    </row>
    <row r="38" spans="1:12" x14ac:dyDescent="0.25">
      <c r="A38" s="1" t="s">
        <v>12</v>
      </c>
      <c r="B38" s="77">
        <v>785</v>
      </c>
      <c r="C38" s="78" t="s">
        <v>38</v>
      </c>
      <c r="D38" s="32" t="s">
        <v>43</v>
      </c>
    </row>
    <row r="39" spans="1:12" x14ac:dyDescent="0.25">
      <c r="A39" s="1" t="s">
        <v>13</v>
      </c>
      <c r="B39" s="77">
        <v>3760</v>
      </c>
      <c r="C39" s="78" t="s">
        <v>38</v>
      </c>
      <c r="D39" s="32" t="s">
        <v>43</v>
      </c>
    </row>
    <row r="40" spans="1:12" x14ac:dyDescent="0.25">
      <c r="A40" s="19" t="s">
        <v>14</v>
      </c>
      <c r="B40" s="79">
        <v>1861.3517860501238</v>
      </c>
      <c r="C40" s="80" t="s">
        <v>44</v>
      </c>
      <c r="D40" s="75" t="s">
        <v>37</v>
      </c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22"/>
      <c r="B41" s="77"/>
      <c r="C41" s="106"/>
      <c r="D41" s="36"/>
      <c r="E41" s="22"/>
      <c r="F41" s="22"/>
      <c r="G41" s="22"/>
      <c r="H41" s="22"/>
      <c r="I41" s="22"/>
      <c r="J41" s="22"/>
      <c r="K41" s="22"/>
      <c r="L41" s="22"/>
    </row>
    <row r="43" spans="1:12" s="6" customFormat="1" x14ac:dyDescent="0.25">
      <c r="A43" s="37" t="s">
        <v>21</v>
      </c>
    </row>
    <row r="44" spans="1:12" s="6" customFormat="1" ht="31.5" x14ac:dyDescent="0.25">
      <c r="A44" s="104" t="s">
        <v>1</v>
      </c>
      <c r="B44" s="105" t="s">
        <v>2</v>
      </c>
      <c r="C44" s="105" t="s">
        <v>3</v>
      </c>
      <c r="D44" s="105" t="s">
        <v>4</v>
      </c>
      <c r="E44" s="105" t="s">
        <v>5</v>
      </c>
      <c r="F44" s="105" t="s">
        <v>6</v>
      </c>
      <c r="G44" s="105" t="s">
        <v>17</v>
      </c>
      <c r="H44" s="105" t="s">
        <v>18</v>
      </c>
    </row>
    <row r="45" spans="1:12" s="6" customFormat="1" x14ac:dyDescent="0.25">
      <c r="A45" s="96">
        <v>5112121</v>
      </c>
      <c r="B45" s="71" t="s">
        <v>7</v>
      </c>
      <c r="C45" s="71" t="s">
        <v>8</v>
      </c>
      <c r="D45" s="71" t="s">
        <v>8</v>
      </c>
      <c r="E45" s="71" t="s">
        <v>9</v>
      </c>
      <c r="F45" s="71" t="s">
        <v>10</v>
      </c>
      <c r="G45" s="71" t="s">
        <v>19</v>
      </c>
      <c r="H45" s="71" t="s">
        <v>20</v>
      </c>
    </row>
    <row r="46" spans="1:12" s="6" customFormat="1" x14ac:dyDescent="0.25">
      <c r="A46" s="96">
        <v>5112121</v>
      </c>
      <c r="B46" s="71" t="s">
        <v>7</v>
      </c>
      <c r="C46" s="71" t="s">
        <v>8</v>
      </c>
      <c r="D46" s="71" t="s">
        <v>11</v>
      </c>
      <c r="E46" s="71" t="s">
        <v>9</v>
      </c>
      <c r="F46" s="71" t="s">
        <v>10</v>
      </c>
      <c r="G46" s="71" t="s">
        <v>19</v>
      </c>
      <c r="H46" s="71" t="s">
        <v>20</v>
      </c>
    </row>
    <row r="47" spans="1:12" s="6" customFormat="1" x14ac:dyDescent="0.25">
      <c r="A47" s="96">
        <v>5112121</v>
      </c>
      <c r="B47" s="71" t="s">
        <v>7</v>
      </c>
      <c r="C47" s="71" t="s">
        <v>8</v>
      </c>
      <c r="D47" s="71" t="s">
        <v>12</v>
      </c>
      <c r="E47" s="71" t="s">
        <v>9</v>
      </c>
      <c r="F47" s="71" t="s">
        <v>10</v>
      </c>
      <c r="G47" s="71" t="s">
        <v>19</v>
      </c>
      <c r="H47" s="71" t="s">
        <v>20</v>
      </c>
    </row>
    <row r="48" spans="1:12" s="6" customFormat="1" x14ac:dyDescent="0.25">
      <c r="A48" s="96">
        <v>5112121</v>
      </c>
      <c r="B48" s="71" t="s">
        <v>7</v>
      </c>
      <c r="C48" s="71" t="s">
        <v>8</v>
      </c>
      <c r="D48" s="71" t="s">
        <v>13</v>
      </c>
      <c r="E48" s="71" t="s">
        <v>9</v>
      </c>
      <c r="F48" s="71" t="s">
        <v>10</v>
      </c>
      <c r="G48" s="71" t="s">
        <v>19</v>
      </c>
      <c r="H48" s="71" t="s">
        <v>20</v>
      </c>
    </row>
    <row r="49" spans="1:8" s="6" customFormat="1" x14ac:dyDescent="0.25">
      <c r="A49" s="96">
        <v>5112121</v>
      </c>
      <c r="B49" s="71" t="s">
        <v>7</v>
      </c>
      <c r="C49" s="71" t="s">
        <v>8</v>
      </c>
      <c r="D49" s="71" t="s">
        <v>14</v>
      </c>
      <c r="E49" s="71" t="s">
        <v>9</v>
      </c>
      <c r="F49" s="71" t="s">
        <v>10</v>
      </c>
      <c r="G49" s="71" t="s">
        <v>19</v>
      </c>
      <c r="H49" s="71" t="s">
        <v>20</v>
      </c>
    </row>
    <row r="50" spans="1:8" s="6" customFormat="1" x14ac:dyDescent="0.25">
      <c r="A50" s="46" t="s">
        <v>24</v>
      </c>
    </row>
    <row r="51" spans="1:8" s="6" customForma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4"/>
  <sheetViews>
    <sheetView workbookViewId="0">
      <selection activeCell="B6" sqref="B6"/>
    </sheetView>
  </sheetViews>
  <sheetFormatPr defaultRowHeight="15.75" x14ac:dyDescent="0.25"/>
  <cols>
    <col min="1" max="1" width="50" style="3" customWidth="1"/>
    <col min="2" max="2" width="13.5703125" style="3" customWidth="1"/>
    <col min="3" max="3" width="15" style="3" customWidth="1"/>
    <col min="4" max="23" width="10" style="3" customWidth="1"/>
    <col min="24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2" spans="1:23" x14ac:dyDescent="0.25">
      <c r="G2" s="97"/>
    </row>
    <row r="3" spans="1:23" x14ac:dyDescent="0.25">
      <c r="A3" s="4" t="s">
        <v>102</v>
      </c>
      <c r="G3" s="97"/>
    </row>
    <row r="4" spans="1:23" ht="31.5" x14ac:dyDescent="0.25">
      <c r="A4" s="38" t="s">
        <v>126</v>
      </c>
      <c r="B4" s="103" t="s">
        <v>101</v>
      </c>
    </row>
    <row r="5" spans="1:23" x14ac:dyDescent="0.25">
      <c r="A5" s="130" t="s">
        <v>123</v>
      </c>
      <c r="B5" s="100">
        <f>+'[5]Total Resource Cost'!B5+'[6]Total Resource Cost'!B5</f>
        <v>382.6246402693414</v>
      </c>
    </row>
    <row r="6" spans="1:23" x14ac:dyDescent="0.25">
      <c r="A6" s="129" t="s">
        <v>124</v>
      </c>
      <c r="B6" s="100">
        <f>+'[5]Total Resource Cost'!B6+'[6]Total Resource Cost'!B6</f>
        <v>362.49979636431675</v>
      </c>
    </row>
    <row r="7" spans="1:23" x14ac:dyDescent="0.25">
      <c r="A7" s="34" t="s">
        <v>125</v>
      </c>
      <c r="B7" s="143">
        <f>+'[5]Total Resource Cost'!B7+'[6]Total Resource Cost'!B7</f>
        <v>745.12443663365889</v>
      </c>
    </row>
    <row r="8" spans="1:23" x14ac:dyDescent="0.25">
      <c r="B8" s="97"/>
    </row>
    <row r="9" spans="1:23" x14ac:dyDescent="0.25">
      <c r="B9" s="97"/>
    </row>
    <row r="10" spans="1:23" x14ac:dyDescent="0.25">
      <c r="A10" s="4" t="s">
        <v>122</v>
      </c>
      <c r="B10" s="97"/>
    </row>
    <row r="11" spans="1:23" x14ac:dyDescent="0.25">
      <c r="A11" s="74"/>
      <c r="B11" s="124">
        <f>'Utility Cost'!B7</f>
        <v>2014</v>
      </c>
      <c r="C11" s="124">
        <f>'Utility Cost'!C7</f>
        <v>2015</v>
      </c>
      <c r="D11" s="124">
        <f>'Utility Cost'!D7</f>
        <v>2016</v>
      </c>
      <c r="E11" s="124">
        <f>'Utility Cost'!E7</f>
        <v>2017</v>
      </c>
      <c r="F11" s="124">
        <f>'Utility Cost'!F7</f>
        <v>2018</v>
      </c>
      <c r="G11" s="124">
        <f>'Utility Cost'!G7</f>
        <v>2019</v>
      </c>
      <c r="H11" s="124">
        <f>'Utility Cost'!H7</f>
        <v>2020</v>
      </c>
      <c r="I11" s="124">
        <f>'Utility Cost'!I7</f>
        <v>2021</v>
      </c>
      <c r="J11" s="124">
        <f>'Utility Cost'!J7</f>
        <v>2022</v>
      </c>
      <c r="K11" s="124">
        <f>'Utility Cost'!K7</f>
        <v>2023</v>
      </c>
      <c r="L11" s="124">
        <f>'Utility Cost'!L7</f>
        <v>2024</v>
      </c>
      <c r="M11" s="124">
        <f>'Utility Cost'!M7</f>
        <v>2025</v>
      </c>
      <c r="N11" s="124">
        <f>'Utility Cost'!N7</f>
        <v>2026</v>
      </c>
      <c r="O11" s="124">
        <f>'Utility Cost'!O7</f>
        <v>2027</v>
      </c>
      <c r="P11" s="124">
        <f>'Utility Cost'!P7</f>
        <v>2028</v>
      </c>
      <c r="Q11" s="124">
        <f>'Utility Cost'!Q7</f>
        <v>2029</v>
      </c>
      <c r="R11" s="124">
        <f>'Utility Cost'!R7</f>
        <v>2030</v>
      </c>
      <c r="S11" s="124">
        <f>'Utility Cost'!S7</f>
        <v>2031</v>
      </c>
      <c r="T11" s="124">
        <f>'Utility Cost'!T7</f>
        <v>2032</v>
      </c>
      <c r="U11" s="124">
        <f>'Utility Cost'!U7</f>
        <v>2033</v>
      </c>
      <c r="V11" s="124">
        <f>'Utility Cost'!V7</f>
        <v>2034</v>
      </c>
      <c r="W11" s="124">
        <f>'Utility Cost'!W7</f>
        <v>2035</v>
      </c>
    </row>
    <row r="12" spans="1:23" x14ac:dyDescent="0.25">
      <c r="A12" s="3" t="s">
        <v>120</v>
      </c>
      <c r="B12" s="118">
        <f>+'[5]Total Resource Cost'!B12+'[6]Total Resource Cost'!B12</f>
        <v>0</v>
      </c>
      <c r="C12" s="118">
        <f>+'[5]Total Resource Cost'!C12+'[6]Total Resource Cost'!C12</f>
        <v>3.6507214401162722</v>
      </c>
      <c r="D12" s="118">
        <f>+'[5]Total Resource Cost'!D12+'[6]Total Resource Cost'!D12</f>
        <v>7.0385845436186063</v>
      </c>
      <c r="E12" s="118">
        <f>+'[5]Total Resource Cost'!E12+'[6]Total Resource Cost'!E12</f>
        <v>10.301101084960168</v>
      </c>
      <c r="F12" s="118">
        <f>+'[5]Total Resource Cost'!F12+'[6]Total Resource Cost'!F12</f>
        <v>13.46531675337752</v>
      </c>
      <c r="G12" s="118">
        <f>+'[5]Total Resource Cost'!G12+'[6]Total Resource Cost'!G12</f>
        <v>16.539717722056849</v>
      </c>
      <c r="H12" s="118">
        <f>+'[5]Total Resource Cost'!H12+'[6]Total Resource Cost'!H12</f>
        <v>19.974151562812356</v>
      </c>
      <c r="I12" s="118">
        <f>+'[5]Total Resource Cost'!I12+'[6]Total Resource Cost'!I12</f>
        <v>22.93484530460027</v>
      </c>
      <c r="J12" s="118">
        <f>+'[5]Total Resource Cost'!J12+'[6]Total Resource Cost'!J12</f>
        <v>25.844266212193673</v>
      </c>
      <c r="K12" s="118">
        <f>+'[5]Total Resource Cost'!K12+'[6]Total Resource Cost'!K12</f>
        <v>28.65624619140517</v>
      </c>
      <c r="L12" s="118">
        <f>+'[5]Total Resource Cost'!L12+'[6]Total Resource Cost'!L12</f>
        <v>31.304052514301084</v>
      </c>
      <c r="M12" s="118">
        <f>+'[5]Total Resource Cost'!M12+'[6]Total Resource Cost'!M12</f>
        <v>34.759536102344995</v>
      </c>
      <c r="N12" s="118">
        <f>+'[5]Total Resource Cost'!N12+'[6]Total Resource Cost'!N12</f>
        <v>37.496254391450286</v>
      </c>
      <c r="O12" s="118">
        <f>+'[5]Total Resource Cost'!O12+'[6]Total Resource Cost'!O12</f>
        <v>38.431875407875296</v>
      </c>
      <c r="P12" s="118">
        <f>+'[5]Total Resource Cost'!P12+'[6]Total Resource Cost'!P12</f>
        <v>39.360230347545681</v>
      </c>
      <c r="Q12" s="118">
        <f>+'[5]Total Resource Cost'!Q12+'[6]Total Resource Cost'!Q12</f>
        <v>40.199225021325795</v>
      </c>
      <c r="R12" s="118">
        <f>+'[5]Total Resource Cost'!R12+'[6]Total Resource Cost'!R12</f>
        <v>41.693623045247662</v>
      </c>
      <c r="S12" s="118">
        <f>+'[5]Total Resource Cost'!S12+'[6]Total Resource Cost'!S12</f>
        <v>42.38121564683366</v>
      </c>
      <c r="T12" s="118">
        <f>+'[5]Total Resource Cost'!T12+'[6]Total Resource Cost'!T12</f>
        <v>42.944605404984713</v>
      </c>
      <c r="U12" s="118">
        <f>+'[5]Total Resource Cost'!U12+'[6]Total Resource Cost'!U12</f>
        <v>43.443621409270023</v>
      </c>
      <c r="V12" s="118">
        <f>+'[5]Total Resource Cost'!V12+'[6]Total Resource Cost'!V12</f>
        <v>43.871085551778599</v>
      </c>
      <c r="W12" s="118">
        <f>+'[5]Total Resource Cost'!W12+'[6]Total Resource Cost'!W12</f>
        <v>44.093017558678163</v>
      </c>
    </row>
    <row r="13" spans="1:23" x14ac:dyDescent="0.25">
      <c r="A13" s="19" t="s">
        <v>119</v>
      </c>
      <c r="B13" s="123">
        <f>+'[5]Total Resource Cost'!B13+'[6]Total Resource Cost'!B13</f>
        <v>0</v>
      </c>
      <c r="C13" s="123">
        <f>+'[5]Total Resource Cost'!C13+'[6]Total Resource Cost'!C13</f>
        <v>1.8665829742305187</v>
      </c>
      <c r="D13" s="123">
        <f>+'[5]Total Resource Cost'!D13+'[6]Total Resource Cost'!D13</f>
        <v>6.2468952371260063</v>
      </c>
      <c r="E13" s="123">
        <f>+'[5]Total Resource Cost'!E13+'[6]Total Resource Cost'!E13</f>
        <v>10.417519899237726</v>
      </c>
      <c r="F13" s="123">
        <f>+'[5]Total Resource Cost'!F13+'[6]Total Resource Cost'!F13</f>
        <v>14.398801040324438</v>
      </c>
      <c r="G13" s="123">
        <f>+'[5]Total Resource Cost'!G13+'[6]Total Resource Cost'!G13</f>
        <v>18.212643702723888</v>
      </c>
      <c r="H13" s="123">
        <f>+'[5]Total Resource Cost'!H13+'[6]Total Resource Cost'!H13</f>
        <v>21.882730379656575</v>
      </c>
      <c r="I13" s="123">
        <f>+'[5]Total Resource Cost'!I13+'[6]Total Resource Cost'!I13</f>
        <v>25.434389390443098</v>
      </c>
      <c r="J13" s="123">
        <f>+'[5]Total Resource Cost'!J13+'[6]Total Resource Cost'!J13</f>
        <v>28.893974735791176</v>
      </c>
      <c r="K13" s="123">
        <f>+'[5]Total Resource Cost'!K13+'[6]Total Resource Cost'!K13</f>
        <v>32.287651681063096</v>
      </c>
      <c r="L13" s="123">
        <f>+'[5]Total Resource Cost'!L13+'[6]Total Resource Cost'!L13</f>
        <v>35.63955904973033</v>
      </c>
      <c r="M13" s="123">
        <f>+'[5]Total Resource Cost'!M13+'[6]Total Resource Cost'!M13</f>
        <v>38.969440573118362</v>
      </c>
      <c r="N13" s="123">
        <f>+'[5]Total Resource Cost'!N13+'[6]Total Resource Cost'!N13</f>
        <v>42.289991994194871</v>
      </c>
      <c r="O13" s="123">
        <f>+'[5]Total Resource Cost'!O13+'[6]Total Resource Cost'!O13</f>
        <v>22.177000218841524</v>
      </c>
      <c r="P13" s="123">
        <f>+'[5]Total Resource Cost'!P13+'[6]Total Resource Cost'!P13</f>
        <v>28.020402747063734</v>
      </c>
      <c r="Q13" s="123">
        <f>+'[5]Total Resource Cost'!Q13+'[6]Total Resource Cost'!Q13</f>
        <v>33.737956614829415</v>
      </c>
      <c r="R13" s="123">
        <f>+'[5]Total Resource Cost'!R13+'[6]Total Resource Cost'!R13</f>
        <v>39.303156525037394</v>
      </c>
      <c r="S13" s="123">
        <f>+'[5]Total Resource Cost'!S13+'[6]Total Resource Cost'!S13</f>
        <v>44.679808226380743</v>
      </c>
      <c r="T13" s="123">
        <f>+'[5]Total Resource Cost'!T13+'[6]Total Resource Cost'!T13</f>
        <v>49.825540660845874</v>
      </c>
      <c r="U13" s="123">
        <f>+'[5]Total Resource Cost'!U13+'[6]Total Resource Cost'!U13</f>
        <v>54.696043740005827</v>
      </c>
      <c r="V13" s="123">
        <f>+'[5]Total Resource Cost'!V13+'[6]Total Resource Cost'!V13</f>
        <v>59.249345447290821</v>
      </c>
      <c r="W13" s="123">
        <f>+'[5]Total Resource Cost'!W13+'[6]Total Resource Cost'!W13</f>
        <v>63.44948748375144</v>
      </c>
    </row>
    <row r="14" spans="1:23" x14ac:dyDescent="0.25">
      <c r="A14" s="3" t="s">
        <v>121</v>
      </c>
      <c r="B14" s="118">
        <f>+'[5]Total Resource Cost'!B14+'[6]Total Resource Cost'!B14</f>
        <v>0</v>
      </c>
      <c r="C14" s="118">
        <f>+'[5]Total Resource Cost'!C14+'[6]Total Resource Cost'!C14</f>
        <v>5.5173044143467909</v>
      </c>
      <c r="D14" s="118">
        <f>+'[5]Total Resource Cost'!D14+'[6]Total Resource Cost'!D14</f>
        <v>13.285479780744613</v>
      </c>
      <c r="E14" s="118">
        <f>+'[5]Total Resource Cost'!E14+'[6]Total Resource Cost'!E14</f>
        <v>20.718620984197894</v>
      </c>
      <c r="F14" s="118">
        <f>+'[5]Total Resource Cost'!F14+'[6]Total Resource Cost'!F14</f>
        <v>27.864117793701954</v>
      </c>
      <c r="G14" s="118">
        <f>+'[5]Total Resource Cost'!G14+'[6]Total Resource Cost'!G14</f>
        <v>34.75236142478073</v>
      </c>
      <c r="H14" s="118">
        <f>+'[5]Total Resource Cost'!H14+'[6]Total Resource Cost'!H14</f>
        <v>41.856881942468931</v>
      </c>
      <c r="I14" s="118">
        <f>+'[5]Total Resource Cost'!I14+'[6]Total Resource Cost'!I14</f>
        <v>48.369234695043367</v>
      </c>
      <c r="J14" s="118">
        <f>+'[5]Total Resource Cost'!J14+'[6]Total Resource Cost'!J14</f>
        <v>54.738240947984849</v>
      </c>
      <c r="K14" s="118">
        <f>+'[5]Total Resource Cost'!K14+'[6]Total Resource Cost'!K14</f>
        <v>60.94389787246827</v>
      </c>
      <c r="L14" s="118">
        <f>+'[5]Total Resource Cost'!L14+'[6]Total Resource Cost'!L14</f>
        <v>66.9436115640314</v>
      </c>
      <c r="M14" s="118">
        <f>+'[5]Total Resource Cost'!M14+'[6]Total Resource Cost'!M14</f>
        <v>73.728976675463358</v>
      </c>
      <c r="N14" s="118">
        <f>+'[5]Total Resource Cost'!N14+'[6]Total Resource Cost'!N14</f>
        <v>79.786246385645157</v>
      </c>
      <c r="O14" s="118">
        <f>+'[5]Total Resource Cost'!O14+'[6]Total Resource Cost'!O14</f>
        <v>60.608875626716824</v>
      </c>
      <c r="P14" s="118">
        <f>+'[5]Total Resource Cost'!P14+'[6]Total Resource Cost'!P14</f>
        <v>67.380633094609422</v>
      </c>
      <c r="Q14" s="118">
        <f>+'[5]Total Resource Cost'!Q14+'[6]Total Resource Cost'!Q14</f>
        <v>73.937181636155202</v>
      </c>
      <c r="R14" s="118">
        <f>+'[5]Total Resource Cost'!R14+'[6]Total Resource Cost'!R14</f>
        <v>80.996779570285057</v>
      </c>
      <c r="S14" s="118">
        <f>+'[5]Total Resource Cost'!S14+'[6]Total Resource Cost'!S14</f>
        <v>87.061023873214396</v>
      </c>
      <c r="T14" s="118">
        <f>+'[5]Total Resource Cost'!T14+'[6]Total Resource Cost'!T14</f>
        <v>92.770146065830588</v>
      </c>
      <c r="U14" s="118">
        <f>+'[5]Total Resource Cost'!U14+'[6]Total Resource Cost'!U14</f>
        <v>98.139665149275856</v>
      </c>
      <c r="V14" s="118">
        <f>+'[5]Total Resource Cost'!V14+'[6]Total Resource Cost'!V14</f>
        <v>103.12043099906943</v>
      </c>
      <c r="W14" s="118">
        <f>+'[5]Total Resource Cost'!W14+'[6]Total Resource Cost'!W14</f>
        <v>107.54250504242961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10"/>
  <sheetViews>
    <sheetView workbookViewId="0">
      <selection activeCell="W10" sqref="W10"/>
    </sheetView>
  </sheetViews>
  <sheetFormatPr defaultRowHeight="15.75" x14ac:dyDescent="0.25"/>
  <cols>
    <col min="1" max="1" width="54.7109375" style="3" customWidth="1"/>
    <col min="2" max="2" width="13.85546875" style="3" customWidth="1"/>
    <col min="3" max="5" width="12.42578125" style="3" bestFit="1" customWidth="1"/>
    <col min="6" max="23" width="14.28515625" style="3" bestFit="1" customWidth="1"/>
    <col min="24" max="16384" width="9.140625" style="3"/>
  </cols>
  <sheetData>
    <row r="1" spans="1:25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5" ht="31.5" x14ac:dyDescent="0.25">
      <c r="A3" s="114"/>
      <c r="B3" s="103" t="s">
        <v>112</v>
      </c>
    </row>
    <row r="4" spans="1:25" x14ac:dyDescent="0.25">
      <c r="A4" s="113" t="s">
        <v>111</v>
      </c>
      <c r="B4" s="115">
        <f>+'[5]Utility Cost'!B4+'[6]Utility Cost'!B4</f>
        <v>362.49979636431675</v>
      </c>
      <c r="D4" s="22"/>
      <c r="E4" s="22"/>
      <c r="F4" s="22"/>
      <c r="G4" s="22"/>
      <c r="H4" s="93"/>
      <c r="I4" s="22"/>
      <c r="J4" s="22"/>
      <c r="K4" s="22"/>
    </row>
    <row r="6" spans="1:25" x14ac:dyDescent="0.25">
      <c r="A6" s="4" t="s">
        <v>109</v>
      </c>
    </row>
    <row r="7" spans="1:25" x14ac:dyDescent="0.25">
      <c r="A7" s="114"/>
      <c r="B7" s="54">
        <f>'Net Reduction in Gas'!B10</f>
        <v>2014</v>
      </c>
      <c r="C7" s="54">
        <f>'Net Reduction in Gas'!C10</f>
        <v>2015</v>
      </c>
      <c r="D7" s="54">
        <f>'Net Reduction in Gas'!D10</f>
        <v>2016</v>
      </c>
      <c r="E7" s="54">
        <f>'Net Reduction in Gas'!E10</f>
        <v>2017</v>
      </c>
      <c r="F7" s="54">
        <f>'Net Reduction in Gas'!F10</f>
        <v>2018</v>
      </c>
      <c r="G7" s="54">
        <f>'Net Reduction in Gas'!G10</f>
        <v>2019</v>
      </c>
      <c r="H7" s="54">
        <f>'Net Reduction in Gas'!H10</f>
        <v>2020</v>
      </c>
      <c r="I7" s="54">
        <f>'Net Reduction in Gas'!I10</f>
        <v>2021</v>
      </c>
      <c r="J7" s="54">
        <f>'Net Reduction in Gas'!J10</f>
        <v>2022</v>
      </c>
      <c r="K7" s="54">
        <f>'Net Reduction in Gas'!K10</f>
        <v>2023</v>
      </c>
      <c r="L7" s="54">
        <f>'Net Reduction in Gas'!L10</f>
        <v>2024</v>
      </c>
      <c r="M7" s="54">
        <f>'Net Reduction in Gas'!M10</f>
        <v>2025</v>
      </c>
      <c r="N7" s="54">
        <f>'Net Reduction in Gas'!N10</f>
        <v>2026</v>
      </c>
      <c r="O7" s="54">
        <f>'Net Reduction in Gas'!O10</f>
        <v>2027</v>
      </c>
      <c r="P7" s="54">
        <f>'Net Reduction in Gas'!P10</f>
        <v>2028</v>
      </c>
      <c r="Q7" s="54">
        <f>'Net Reduction in Gas'!Q10</f>
        <v>2029</v>
      </c>
      <c r="R7" s="54">
        <f>'Net Reduction in Gas'!R10</f>
        <v>2030</v>
      </c>
      <c r="S7" s="54">
        <f>'Net Reduction in Gas'!S10</f>
        <v>2031</v>
      </c>
      <c r="T7" s="54">
        <f>'Net Reduction in Gas'!T10</f>
        <v>2032</v>
      </c>
      <c r="U7" s="54">
        <f>'Net Reduction in Gas'!U10</f>
        <v>2033</v>
      </c>
      <c r="V7" s="54">
        <f>'Net Reduction in Gas'!V10</f>
        <v>2034</v>
      </c>
      <c r="W7" s="65">
        <f>'Net Reduction in Gas'!W10</f>
        <v>2035</v>
      </c>
    </row>
    <row r="8" spans="1:25" x14ac:dyDescent="0.25">
      <c r="A8" s="39" t="s">
        <v>129</v>
      </c>
      <c r="B8" s="99">
        <f>+'[5]Utility Cost'!B8+'[6]Utility Cost'!B8</f>
        <v>0</v>
      </c>
      <c r="C8" s="99">
        <f>+'[5]Utility Cost'!C8+'[6]Utility Cost'!C8</f>
        <v>0.85496989229889298</v>
      </c>
      <c r="D8" s="99">
        <f>+'[5]Utility Cost'!D8+'[6]Utility Cost'!D8</f>
        <v>1.6483804551800019</v>
      </c>
      <c r="E8" s="99">
        <f>+'[5]Utility Cost'!E8+'[6]Utility Cost'!E8</f>
        <v>2.3845141400370755</v>
      </c>
      <c r="F8" s="99">
        <f>+'[5]Utility Cost'!F8+'[6]Utility Cost'!F8</f>
        <v>3.0672703310654943</v>
      </c>
      <c r="G8" s="99">
        <f>+'[5]Utility Cost'!G8+'[6]Utility Cost'!G8</f>
        <v>3.700160564218534</v>
      </c>
      <c r="H8" s="99">
        <f>+'[5]Utility Cost'!H8+'[6]Utility Cost'!H8</f>
        <v>4.2862986186292611</v>
      </c>
      <c r="I8" s="99">
        <f>+'[5]Utility Cost'!I8+'[6]Utility Cost'!I8</f>
        <v>4.828388485179004</v>
      </c>
      <c r="J8" s="99">
        <f>+'[5]Utility Cost'!J8+'[6]Utility Cost'!J8</f>
        <v>5.3287146829265293</v>
      </c>
      <c r="K8" s="99">
        <f>+'[5]Utility Cost'!K8+'[6]Utility Cost'!K8</f>
        <v>5.7891406447283176</v>
      </c>
      <c r="L8" s="99">
        <f>+'[5]Utility Cost'!L8+'[6]Utility Cost'!L8</f>
        <v>6.2111215306152934</v>
      </c>
      <c r="M8" s="99">
        <f>+'[5]Utility Cost'!M8+'[6]Utility Cost'!M8</f>
        <v>6.5957374008244782</v>
      </c>
      <c r="N8" s="99">
        <f>+'[5]Utility Cost'!N8+'[6]Utility Cost'!N8</f>
        <v>6.9437508132315324</v>
      </c>
      <c r="O8" s="99">
        <f>+'[5]Utility Cost'!O8+'[6]Utility Cost'!O8</f>
        <v>6.9497062220389321</v>
      </c>
      <c r="P8" s="99">
        <f>+'[5]Utility Cost'!P8+'[6]Utility Cost'!P8</f>
        <v>6.9418395674683744</v>
      </c>
      <c r="Q8" s="99">
        <f>+'[5]Utility Cost'!Q8+'[6]Utility Cost'!Q8</f>
        <v>6.9189716043590019</v>
      </c>
      <c r="R8" s="99">
        <f>+'[5]Utility Cost'!R8+'[6]Utility Cost'!R8</f>
        <v>6.8801358160474688</v>
      </c>
      <c r="S8" s="99">
        <f>+'[5]Utility Cost'!S8+'[6]Utility Cost'!S8</f>
        <v>6.8246724068975295</v>
      </c>
      <c r="T8" s="99">
        <f>+'[5]Utility Cost'!T8+'[6]Utility Cost'!T8</f>
        <v>6.7522964473246398</v>
      </c>
      <c r="U8" s="99">
        <f>+'[5]Utility Cost'!U8+'[6]Utility Cost'!U8</f>
        <v>6.6631321179862022</v>
      </c>
      <c r="V8" s="99">
        <f>+'[5]Utility Cost'!V8+'[6]Utility Cost'!V8</f>
        <v>6.5577108448099537</v>
      </c>
      <c r="W8" s="99">
        <f>+'[5]Utility Cost'!W8+'[6]Utility Cost'!W8</f>
        <v>6.4369368698800251</v>
      </c>
      <c r="X8" s="97"/>
    </row>
    <row r="9" spans="1:25" x14ac:dyDescent="0.25">
      <c r="A9" s="39" t="s">
        <v>134</v>
      </c>
      <c r="B9" s="22" t="s">
        <v>132</v>
      </c>
      <c r="C9" s="22">
        <f>C10/C8</f>
        <v>4.2699999999999987</v>
      </c>
      <c r="D9" s="22">
        <f t="shared" ref="D9:W9" si="0">D10/D8</f>
        <v>4.2699999999999987</v>
      </c>
      <c r="E9" s="22">
        <f t="shared" si="0"/>
        <v>4.32</v>
      </c>
      <c r="F9" s="22">
        <f t="shared" si="0"/>
        <v>4.3899999999999997</v>
      </c>
      <c r="G9" s="22">
        <f t="shared" si="0"/>
        <v>4.4700000000000006</v>
      </c>
      <c r="H9" s="22">
        <f t="shared" si="0"/>
        <v>4.66</v>
      </c>
      <c r="I9" s="22">
        <f t="shared" si="0"/>
        <v>4.75</v>
      </c>
      <c r="J9" s="22">
        <f t="shared" si="0"/>
        <v>4.8500000000000014</v>
      </c>
      <c r="K9" s="22">
        <f t="shared" si="0"/>
        <v>4.9499999999999993</v>
      </c>
      <c r="L9" s="22">
        <f t="shared" si="0"/>
        <v>5.0400000000000009</v>
      </c>
      <c r="M9" s="22">
        <f t="shared" si="0"/>
        <v>5.27</v>
      </c>
      <c r="N9" s="22">
        <f t="shared" si="0"/>
        <v>5.4000000000000012</v>
      </c>
      <c r="O9" s="22">
        <f t="shared" si="0"/>
        <v>5.53</v>
      </c>
      <c r="P9" s="22">
        <f t="shared" si="0"/>
        <v>5.67</v>
      </c>
      <c r="Q9" s="22">
        <f t="shared" si="0"/>
        <v>5.8099999999999987</v>
      </c>
      <c r="R9" s="22">
        <f t="shared" si="0"/>
        <v>6.0600000000000005</v>
      </c>
      <c r="S9" s="22">
        <f t="shared" si="0"/>
        <v>6.21</v>
      </c>
      <c r="T9" s="22">
        <f t="shared" si="0"/>
        <v>6.36</v>
      </c>
      <c r="U9" s="22">
        <f t="shared" si="0"/>
        <v>6.5199999999999978</v>
      </c>
      <c r="V9" s="22">
        <f t="shared" si="0"/>
        <v>6.6900000000000013</v>
      </c>
      <c r="W9" s="22">
        <f t="shared" si="0"/>
        <v>6.8499999999999988</v>
      </c>
      <c r="X9" s="22"/>
      <c r="Y9" s="22"/>
    </row>
    <row r="10" spans="1:25" x14ac:dyDescent="0.25">
      <c r="A10" s="34" t="s">
        <v>110</v>
      </c>
      <c r="B10" s="117">
        <f>+'[5]Utility Cost'!B10+'[6]Utility Cost'!B10</f>
        <v>0</v>
      </c>
      <c r="C10" s="117">
        <f>+'[5]Utility Cost'!C10+'[6]Utility Cost'!C10</f>
        <v>3.6507214401162722</v>
      </c>
      <c r="D10" s="117">
        <f>+'[5]Utility Cost'!D10+'[6]Utility Cost'!D10</f>
        <v>7.0385845436186063</v>
      </c>
      <c r="E10" s="117">
        <f>+'[5]Utility Cost'!E10+'[6]Utility Cost'!E10</f>
        <v>10.301101084960168</v>
      </c>
      <c r="F10" s="117">
        <f>+'[5]Utility Cost'!F10+'[6]Utility Cost'!F10</f>
        <v>13.46531675337752</v>
      </c>
      <c r="G10" s="117">
        <f>+'[5]Utility Cost'!G10+'[6]Utility Cost'!G10</f>
        <v>16.539717722056849</v>
      </c>
      <c r="H10" s="117">
        <f>+'[5]Utility Cost'!H10+'[6]Utility Cost'!H10</f>
        <v>19.974151562812356</v>
      </c>
      <c r="I10" s="117">
        <f>+'[5]Utility Cost'!I10+'[6]Utility Cost'!I10</f>
        <v>22.93484530460027</v>
      </c>
      <c r="J10" s="117">
        <f>+'[5]Utility Cost'!J10+'[6]Utility Cost'!J10</f>
        <v>25.844266212193673</v>
      </c>
      <c r="K10" s="117">
        <f>+'[5]Utility Cost'!K10+'[6]Utility Cost'!K10</f>
        <v>28.65624619140517</v>
      </c>
      <c r="L10" s="117">
        <f>+'[5]Utility Cost'!L10+'[6]Utility Cost'!L10</f>
        <v>31.304052514301084</v>
      </c>
      <c r="M10" s="117">
        <f>+'[5]Utility Cost'!M10+'[6]Utility Cost'!M10</f>
        <v>34.759536102344995</v>
      </c>
      <c r="N10" s="117">
        <f>+'[5]Utility Cost'!N10+'[6]Utility Cost'!N10</f>
        <v>37.496254391450286</v>
      </c>
      <c r="O10" s="117">
        <f>+'[5]Utility Cost'!O10+'[6]Utility Cost'!O10</f>
        <v>38.431875407875296</v>
      </c>
      <c r="P10" s="117">
        <f>+'[5]Utility Cost'!P10+'[6]Utility Cost'!P10</f>
        <v>39.360230347545681</v>
      </c>
      <c r="Q10" s="117">
        <f>+'[5]Utility Cost'!Q10+'[6]Utility Cost'!Q10</f>
        <v>40.199225021325795</v>
      </c>
      <c r="R10" s="117">
        <f>+'[5]Utility Cost'!R10+'[6]Utility Cost'!R10</f>
        <v>41.693623045247662</v>
      </c>
      <c r="S10" s="117">
        <f>+'[5]Utility Cost'!S10+'[6]Utility Cost'!S10</f>
        <v>42.38121564683366</v>
      </c>
      <c r="T10" s="117">
        <f>+'[5]Utility Cost'!T10+'[6]Utility Cost'!T10</f>
        <v>42.944605404984713</v>
      </c>
      <c r="U10" s="117">
        <f>+'[5]Utility Cost'!U10+'[6]Utility Cost'!U10</f>
        <v>43.443621409270023</v>
      </c>
      <c r="V10" s="117">
        <f>+'[5]Utility Cost'!V10+'[6]Utility Cost'!V10</f>
        <v>43.871085551778599</v>
      </c>
      <c r="W10" s="117">
        <f>+'[5]Utility Cost'!W10+'[6]Utility Cost'!W10</f>
        <v>44.093017558678163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81"/>
  <sheetViews>
    <sheetView topLeftCell="A16" zoomScaleNormal="100" workbookViewId="0">
      <selection activeCell="D23" sqref="D23"/>
    </sheetView>
  </sheetViews>
  <sheetFormatPr defaultColWidth="9.140625" defaultRowHeight="15.75" x14ac:dyDescent="0.25"/>
  <cols>
    <col min="1" max="1" width="28.7109375" style="3" customWidth="1"/>
    <col min="2" max="11" width="11.7109375" style="3" customWidth="1"/>
    <col min="12" max="31" width="13.28515625" style="3" bestFit="1" customWidth="1"/>
    <col min="32" max="16384" width="9.140625" style="3"/>
  </cols>
  <sheetData>
    <row r="1" spans="1:2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23" x14ac:dyDescent="0.25">
      <c r="A3" s="4" t="s">
        <v>100</v>
      </c>
      <c r="H3" s="5"/>
      <c r="I3" s="5"/>
    </row>
    <row r="4" spans="1:23" ht="31.5" x14ac:dyDescent="0.25">
      <c r="A4" s="38"/>
      <c r="B4" s="61" t="s">
        <v>99</v>
      </c>
      <c r="C4" s="66" t="s">
        <v>59</v>
      </c>
      <c r="D4" s="22"/>
      <c r="E4" s="22"/>
      <c r="F4" s="22"/>
      <c r="G4" s="22"/>
      <c r="H4" s="22"/>
    </row>
    <row r="5" spans="1:23" x14ac:dyDescent="0.25">
      <c r="A5" s="119" t="s">
        <v>28</v>
      </c>
      <c r="B5" s="93">
        <f>+'[5]Consumer Cost'!B5+'[6]Consumer Cost'!B5</f>
        <v>4643.6286994263228</v>
      </c>
      <c r="C5" s="40"/>
      <c r="D5" s="22"/>
      <c r="E5" s="22"/>
      <c r="F5" s="22"/>
      <c r="G5" s="22"/>
      <c r="H5" s="22"/>
    </row>
    <row r="6" spans="1:23" x14ac:dyDescent="0.25">
      <c r="A6" s="120" t="s">
        <v>72</v>
      </c>
      <c r="B6" s="94">
        <f>+'[5]Consumer Cost'!B6+'[6]Consumer Cost'!B6</f>
        <v>4261.0040591569814</v>
      </c>
      <c r="C6" s="121"/>
      <c r="D6" s="22"/>
      <c r="E6" s="22"/>
      <c r="F6" s="22"/>
      <c r="G6" s="22"/>
      <c r="H6" s="22"/>
    </row>
    <row r="7" spans="1:23" x14ac:dyDescent="0.25">
      <c r="A7" s="120" t="s">
        <v>57</v>
      </c>
      <c r="B7" s="94">
        <f>+'[5]Consumer Cost'!B7+'[6]Consumer Cost'!B7</f>
        <v>382.6246402693414</v>
      </c>
      <c r="C7" s="122">
        <f>1-B6/B5</f>
        <v>8.2397768003417471E-2</v>
      </c>
    </row>
    <row r="8" spans="1:23" x14ac:dyDescent="0.25">
      <c r="A8" s="31"/>
      <c r="E8" s="10"/>
    </row>
    <row r="9" spans="1:23" x14ac:dyDescent="0.25">
      <c r="A9" s="4"/>
    </row>
    <row r="10" spans="1:23" x14ac:dyDescent="0.25">
      <c r="A10" s="4" t="s">
        <v>87</v>
      </c>
    </row>
    <row r="11" spans="1:23" x14ac:dyDescent="0.25">
      <c r="A11" s="5" t="str">
        <f t="shared" ref="A11:W11" si="0">A20</f>
        <v>Water Heat Ending</v>
      </c>
      <c r="B11" s="3">
        <f t="shared" si="0"/>
        <v>2014</v>
      </c>
      <c r="C11" s="3">
        <f t="shared" si="0"/>
        <v>2015</v>
      </c>
      <c r="D11" s="3">
        <f t="shared" si="0"/>
        <v>2016</v>
      </c>
      <c r="E11" s="3">
        <f t="shared" si="0"/>
        <v>2017</v>
      </c>
      <c r="F11" s="3">
        <f t="shared" si="0"/>
        <v>2018</v>
      </c>
      <c r="G11" s="3">
        <f t="shared" si="0"/>
        <v>2019</v>
      </c>
      <c r="H11" s="3">
        <f t="shared" si="0"/>
        <v>2020</v>
      </c>
      <c r="I11" s="3">
        <f t="shared" si="0"/>
        <v>2021</v>
      </c>
      <c r="J11" s="3">
        <f t="shared" si="0"/>
        <v>2022</v>
      </c>
      <c r="K11" s="3">
        <f t="shared" si="0"/>
        <v>2023</v>
      </c>
      <c r="L11" s="3">
        <f t="shared" si="0"/>
        <v>2024</v>
      </c>
      <c r="M11" s="3">
        <f t="shared" si="0"/>
        <v>2025</v>
      </c>
      <c r="N11" s="3">
        <f t="shared" si="0"/>
        <v>2026</v>
      </c>
      <c r="O11" s="3">
        <f t="shared" si="0"/>
        <v>2027</v>
      </c>
      <c r="P11" s="3">
        <f t="shared" si="0"/>
        <v>2028</v>
      </c>
      <c r="Q11" s="3">
        <f t="shared" si="0"/>
        <v>2029</v>
      </c>
      <c r="R11" s="3">
        <f t="shared" si="0"/>
        <v>2030</v>
      </c>
      <c r="S11" s="3">
        <f t="shared" si="0"/>
        <v>2031</v>
      </c>
      <c r="T11" s="3">
        <f t="shared" si="0"/>
        <v>2032</v>
      </c>
      <c r="U11" s="3">
        <f t="shared" si="0"/>
        <v>2033</v>
      </c>
      <c r="V11" s="3">
        <f t="shared" si="0"/>
        <v>2034</v>
      </c>
      <c r="W11" s="3">
        <f t="shared" si="0"/>
        <v>2035</v>
      </c>
    </row>
    <row r="12" spans="1:23" ht="16.5" thickBot="1" x14ac:dyDescent="0.3">
      <c r="A12" s="26" t="s">
        <v>31</v>
      </c>
      <c r="B12" s="95">
        <f t="shared" ref="B12:W12" si="1">SUM(B13:B17)</f>
        <v>257.19245133903178</v>
      </c>
      <c r="C12" s="95">
        <f t="shared" si="1"/>
        <v>306.40898063913352</v>
      </c>
      <c r="D12" s="95">
        <f t="shared" si="1"/>
        <v>307.69125685606332</v>
      </c>
      <c r="E12" s="95">
        <f t="shared" si="1"/>
        <v>309.1255569285903</v>
      </c>
      <c r="F12" s="95">
        <f t="shared" si="1"/>
        <v>310.71289705549623</v>
      </c>
      <c r="G12" s="95">
        <f t="shared" si="1"/>
        <v>312.45705492814716</v>
      </c>
      <c r="H12" s="95">
        <f t="shared" si="1"/>
        <v>314.36471502113312</v>
      </c>
      <c r="I12" s="95">
        <f t="shared" si="1"/>
        <v>316.44527000282596</v>
      </c>
      <c r="J12" s="95">
        <f t="shared" si="1"/>
        <v>318.7101376100822</v>
      </c>
      <c r="K12" s="95">
        <f t="shared" si="1"/>
        <v>321.17148700057356</v>
      </c>
      <c r="L12" s="95">
        <f t="shared" si="1"/>
        <v>323.84034534418538</v>
      </c>
      <c r="M12" s="95">
        <f t="shared" si="1"/>
        <v>326.72417679170235</v>
      </c>
      <c r="N12" s="95">
        <f t="shared" si="1"/>
        <v>329.82418032278281</v>
      </c>
      <c r="O12" s="95">
        <f t="shared" si="1"/>
        <v>333.13270793002482</v>
      </c>
      <c r="P12" s="95">
        <f t="shared" si="1"/>
        <v>336.63130793000693</v>
      </c>
      <c r="Q12" s="95">
        <f t="shared" si="1"/>
        <v>340.28989247346232</v>
      </c>
      <c r="R12" s="95">
        <f t="shared" si="1"/>
        <v>344.06737836427851</v>
      </c>
      <c r="S12" s="95">
        <f t="shared" si="1"/>
        <v>347.91387099432694</v>
      </c>
      <c r="T12" s="95">
        <f t="shared" si="1"/>
        <v>351.77412589063215</v>
      </c>
      <c r="U12" s="95">
        <f t="shared" si="1"/>
        <v>355.59173883332801</v>
      </c>
      <c r="V12" s="95">
        <f t="shared" si="1"/>
        <v>359.31337807131922</v>
      </c>
      <c r="W12" s="95">
        <f t="shared" si="1"/>
        <v>362.89241769273031</v>
      </c>
    </row>
    <row r="13" spans="1:23" ht="16.5" thickTop="1" x14ac:dyDescent="0.25">
      <c r="A13" s="15" t="str">
        <f>A22</f>
        <v>Electric Resistance</v>
      </c>
      <c r="B13" s="92">
        <f>+'[5]Consumer Cost'!B13+'[6]Consumer Cost'!B13</f>
        <v>257.19245133903178</v>
      </c>
      <c r="C13" s="92">
        <f>+'[5]Consumer Cost'!C13+'[6]Consumer Cost'!C13</f>
        <v>280.49834740643666</v>
      </c>
      <c r="D13" s="92">
        <f>+'[5]Consumer Cost'!D13+'[6]Consumer Cost'!D13</f>
        <v>278.40658020709196</v>
      </c>
      <c r="E13" s="92">
        <f>+'[5]Consumer Cost'!E13+'[6]Consumer Cost'!E13</f>
        <v>276.59171748737356</v>
      </c>
      <c r="F13" s="92">
        <f>+'[5]Consumer Cost'!F13+'[6]Consumer Cost'!F13</f>
        <v>275.03180617829071</v>
      </c>
      <c r="G13" s="92">
        <f>+'[5]Consumer Cost'!G13+'[6]Consumer Cost'!G13</f>
        <v>273.70233002170124</v>
      </c>
      <c r="H13" s="92">
        <f>+'[5]Consumer Cost'!H13+'[6]Consumer Cost'!H13</f>
        <v>272.57515716731393</v>
      </c>
      <c r="I13" s="92">
        <f>+'[5]Consumer Cost'!I13+'[6]Consumer Cost'!I13</f>
        <v>271.61752948117669</v>
      </c>
      <c r="J13" s="92">
        <f>+'[5]Consumer Cost'!J13+'[6]Consumer Cost'!J13</f>
        <v>270.79125135791094</v>
      </c>
      <c r="K13" s="92">
        <f>+'[5]Consumer Cost'!K13+'[6]Consumer Cost'!K13</f>
        <v>270.05226824725389</v>
      </c>
      <c r="L13" s="92">
        <f>+'[5]Consumer Cost'!L13+'[6]Consumer Cost'!L13</f>
        <v>269.35083106216092</v>
      </c>
      <c r="M13" s="92">
        <f>+'[5]Consumer Cost'!M13+'[6]Consumer Cost'!M13</f>
        <v>268.63240731474815</v>
      </c>
      <c r="N13" s="92">
        <f>+'[5]Consumer Cost'!N13+'[6]Consumer Cost'!N13</f>
        <v>267.83941348277034</v>
      </c>
      <c r="O13" s="92">
        <f>+'[5]Consumer Cost'!O13+'[6]Consumer Cost'!O13</f>
        <v>266.9137089541066</v>
      </c>
      <c r="P13" s="92">
        <f>+'[5]Consumer Cost'!P13+'[6]Consumer Cost'!P13</f>
        <v>265.79963251326882</v>
      </c>
      <c r="Q13" s="92">
        <f>+'[5]Consumer Cost'!Q13+'[6]Consumer Cost'!Q13</f>
        <v>264.4472190140828</v>
      </c>
      <c r="R13" s="92">
        <f>+'[5]Consumer Cost'!R13+'[6]Consumer Cost'!R13</f>
        <v>262.81515489791627</v>
      </c>
      <c r="S13" s="92">
        <f>+'[5]Consumer Cost'!S13+'[6]Consumer Cost'!S13</f>
        <v>260.87305140386405</v>
      </c>
      <c r="T13" s="92">
        <f>+'[5]Consumer Cost'!T13+'[6]Consumer Cost'!T13</f>
        <v>258.60273614191891</v>
      </c>
      <c r="U13" s="92">
        <f>+'[5]Consumer Cost'!U13+'[6]Consumer Cost'!U13</f>
        <v>255.99845229130989</v>
      </c>
      <c r="V13" s="92">
        <f>+'[5]Consumer Cost'!V13+'[6]Consumer Cost'!V13</f>
        <v>253.06605197227344</v>
      </c>
      <c r="W13" s="92">
        <f>+'[5]Consumer Cost'!W13+'[6]Consumer Cost'!W13</f>
        <v>249.8214207235396</v>
      </c>
    </row>
    <row r="14" spans="1:23" x14ac:dyDescent="0.25">
      <c r="A14" s="15" t="str">
        <f>A23</f>
        <v>HPWH</v>
      </c>
      <c r="B14" s="92">
        <f>+'[5]Consumer Cost'!B14+'[6]Consumer Cost'!B14</f>
        <v>0</v>
      </c>
      <c r="C14" s="92">
        <f>+'[5]Consumer Cost'!C14+'[6]Consumer Cost'!C14</f>
        <v>6.2145351147443444</v>
      </c>
      <c r="D14" s="92">
        <f>+'[5]Consumer Cost'!D14+'[6]Consumer Cost'!D14</f>
        <v>6.7976754890454094</v>
      </c>
      <c r="E14" s="92">
        <f>+'[5]Consumer Cost'!E14+'[6]Consumer Cost'!E14</f>
        <v>7.3622932013179616</v>
      </c>
      <c r="F14" s="92">
        <f>+'[5]Consumer Cost'!F14+'[6]Consumer Cost'!F14</f>
        <v>7.9157989128578476</v>
      </c>
      <c r="G14" s="92">
        <f>+'[5]Consumer Cost'!G14+'[6]Consumer Cost'!G14</f>
        <v>8.4679764207528994</v>
      </c>
      <c r="H14" s="92">
        <f>+'[5]Consumer Cost'!H14+'[6]Consumer Cost'!H14</f>
        <v>9.0315057794245597</v>
      </c>
      <c r="I14" s="92">
        <f>+'[5]Consumer Cost'!I14+'[6]Consumer Cost'!I14</f>
        <v>9.6223425559570792</v>
      </c>
      <c r="J14" s="92">
        <f>+'[5]Consumer Cost'!J14+'[6]Consumer Cost'!J14</f>
        <v>10.259830988269034</v>
      </c>
      <c r="K14" s="92">
        <f>+'[5]Consumer Cost'!K14+'[6]Consumer Cost'!K14</f>
        <v>10.966427158587956</v>
      </c>
      <c r="L14" s="92">
        <f>+'[5]Consumer Cost'!L14+'[6]Consumer Cost'!L14</f>
        <v>11.766933677101813</v>
      </c>
      <c r="M14" s="92">
        <f>+'[5]Consumer Cost'!M14+'[6]Consumer Cost'!M14</f>
        <v>12.687207140368956</v>
      </c>
      <c r="N14" s="92">
        <f>+'[5]Consumer Cost'!N14+'[6]Consumer Cost'!N14</f>
        <v>13.752393748424048</v>
      </c>
      <c r="O14" s="92">
        <f>+'[5]Consumer Cost'!O14+'[6]Consumer Cost'!O14</f>
        <v>14.984863753381706</v>
      </c>
      <c r="P14" s="92">
        <f>+'[5]Consumer Cost'!P14+'[6]Consumer Cost'!P14</f>
        <v>16.402123164196261</v>
      </c>
      <c r="Q14" s="92">
        <f>+'[5]Consumer Cost'!Q14+'[6]Consumer Cost'!Q14</f>
        <v>18.01504270643024</v>
      </c>
      <c r="R14" s="92">
        <f>+'[5]Consumer Cost'!R14+'[6]Consumer Cost'!R14</f>
        <v>19.826725800861098</v>
      </c>
      <c r="S14" s="92">
        <f>+'[5]Consumer Cost'!S14+'[6]Consumer Cost'!S14</f>
        <v>21.832229415972584</v>
      </c>
      <c r="T14" s="92">
        <f>+'[5]Consumer Cost'!T14+'[6]Consumer Cost'!T14</f>
        <v>24.019179066336886</v>
      </c>
      <c r="U14" s="92">
        <f>+'[5]Consumer Cost'!U14+'[6]Consumer Cost'!U14</f>
        <v>26.369135403195926</v>
      </c>
      <c r="V14" s="92">
        <f>+'[5]Consumer Cost'!V14+'[6]Consumer Cost'!V14</f>
        <v>28.859433525867829</v>
      </c>
      <c r="W14" s="92">
        <f>+'[5]Consumer Cost'!W14+'[6]Consumer Cost'!W14</f>
        <v>31.465164728610524</v>
      </c>
    </row>
    <row r="15" spans="1:23" x14ac:dyDescent="0.25">
      <c r="A15" s="15" t="str">
        <f>A24</f>
        <v>Gas Tank</v>
      </c>
      <c r="B15" s="92">
        <f>+'[5]Consumer Cost'!B15+'[6]Consumer Cost'!B15</f>
        <v>0</v>
      </c>
      <c r="C15" s="92">
        <f>+'[5]Consumer Cost'!C15+'[6]Consumer Cost'!C15</f>
        <v>11.115835746595751</v>
      </c>
      <c r="D15" s="92">
        <f>+'[5]Consumer Cost'!D15+'[6]Consumer Cost'!D15</f>
        <v>13.288554581782744</v>
      </c>
      <c r="E15" s="92">
        <f>+'[5]Consumer Cost'!E15+'[6]Consumer Cost'!E15</f>
        <v>15.366095850485067</v>
      </c>
      <c r="F15" s="92">
        <f>+'[5]Consumer Cost'!F15+'[6]Consumer Cost'!F15</f>
        <v>17.35254139078015</v>
      </c>
      <c r="G15" s="92">
        <f>+'[5]Consumer Cost'!G15+'[6]Consumer Cost'!G15</f>
        <v>19.250774966184757</v>
      </c>
      <c r="H15" s="92">
        <f>+'[5]Consumer Cost'!H15+'[6]Consumer Cost'!H15</f>
        <v>21.062280564912729</v>
      </c>
      <c r="I15" s="92">
        <f>+'[5]Consumer Cost'!I15+'[6]Consumer Cost'!I15</f>
        <v>22.786963036941025</v>
      </c>
      <c r="J15" s="92">
        <f>+'[5]Consumer Cost'!J15+'[6]Consumer Cost'!J15</f>
        <v>24.423031638862447</v>
      </c>
      <c r="K15" s="92">
        <f>+'[5]Consumer Cost'!K15+'[6]Consumer Cost'!K15</f>
        <v>25.966992596932236</v>
      </c>
      <c r="L15" s="92">
        <f>+'[5]Consumer Cost'!L15+'[6]Consumer Cost'!L15</f>
        <v>27.413794656546287</v>
      </c>
      <c r="M15" s="92">
        <f>+'[5]Consumer Cost'!M15+'[6]Consumer Cost'!M15</f>
        <v>28.757158353828682</v>
      </c>
      <c r="N15" s="92">
        <f>+'[5]Consumer Cost'!N15+'[6]Consumer Cost'!N15</f>
        <v>29.990093788296949</v>
      </c>
      <c r="O15" s="92">
        <f>+'[5]Consumer Cost'!O15+'[6]Consumer Cost'!O15</f>
        <v>31.105575209867094</v>
      </c>
      <c r="P15" s="92">
        <f>+'[5]Consumer Cost'!P15+'[6]Consumer Cost'!P15</f>
        <v>32.09730121296716</v>
      </c>
      <c r="Q15" s="92">
        <f>+'[5]Consumer Cost'!Q15+'[6]Consumer Cost'!Q15</f>
        <v>32.960438594634297</v>
      </c>
      <c r="R15" s="92">
        <f>+'[5]Consumer Cost'!R15+'[6]Consumer Cost'!R15</f>
        <v>33.692238256010633</v>
      </c>
      <c r="S15" s="92">
        <f>+'[5]Consumer Cost'!S15+'[6]Consumer Cost'!S15</f>
        <v>34.292429725364123</v>
      </c>
      <c r="T15" s="92">
        <f>+'[5]Consumer Cost'!T15+'[6]Consumer Cost'!T15</f>
        <v>34.763343755153677</v>
      </c>
      <c r="U15" s="92">
        <f>+'[5]Consumer Cost'!U15+'[6]Consumer Cost'!U15</f>
        <v>35.109766951680783</v>
      </c>
      <c r="V15" s="92">
        <f>+'[5]Consumer Cost'!V15+'[6]Consumer Cost'!V15</f>
        <v>35.33858122340407</v>
      </c>
      <c r="W15" s="92">
        <f>+'[5]Consumer Cost'!W15+'[6]Consumer Cost'!W15</f>
        <v>35.458270250212109</v>
      </c>
    </row>
    <row r="16" spans="1:23" x14ac:dyDescent="0.25">
      <c r="A16" s="15" t="str">
        <f>A25</f>
        <v>Instant Gas</v>
      </c>
      <c r="B16" s="92">
        <f>+'[5]Consumer Cost'!B16+'[6]Consumer Cost'!B16</f>
        <v>0</v>
      </c>
      <c r="C16" s="92">
        <f>+'[5]Consumer Cost'!C16+'[6]Consumer Cost'!C16</f>
        <v>3.4685307208308007</v>
      </c>
      <c r="D16" s="92">
        <f>+'[5]Consumer Cost'!D16+'[6]Consumer Cost'!D16</f>
        <v>3.6963168510331981</v>
      </c>
      <c r="E16" s="92">
        <f>+'[5]Consumer Cost'!E16+'[6]Consumer Cost'!E16</f>
        <v>3.91945397434174</v>
      </c>
      <c r="F16" s="92">
        <f>+'[5]Consumer Cost'!F16+'[6]Consumer Cost'!F16</f>
        <v>4.1416858857179273</v>
      </c>
      <c r="G16" s="92">
        <f>+'[5]Consumer Cost'!G16+'[6]Consumer Cost'!G16</f>
        <v>4.3680710931441835</v>
      </c>
      <c r="H16" s="92">
        <f>+'[5]Consumer Cost'!H16+'[6]Consumer Cost'!H16</f>
        <v>4.6052690710139421</v>
      </c>
      <c r="I16" s="92">
        <f>+'[5]Consumer Cost'!I16+'[6]Consumer Cost'!I16</f>
        <v>4.861745372839466</v>
      </c>
      <c r="J16" s="92">
        <f>+'[5]Consumer Cost'!J16+'[6]Consumer Cost'!J16</f>
        <v>5.1478261854768901</v>
      </c>
      <c r="K16" s="92">
        <f>+'[5]Consumer Cost'!K16+'[6]Consumer Cost'!K16</f>
        <v>5.4755315882275104</v>
      </c>
      <c r="L16" s="92">
        <f>+'[5]Consumer Cost'!L16+'[6]Consumer Cost'!L16</f>
        <v>5.8581310489707441</v>
      </c>
      <c r="M16" s="92">
        <f>+'[5]Consumer Cost'!M16+'[6]Consumer Cost'!M16</f>
        <v>6.3093990349816265</v>
      </c>
      <c r="N16" s="92">
        <f>+'[5]Consumer Cost'!N16+'[6]Consumer Cost'!N16</f>
        <v>6.8426032606602183</v>
      </c>
      <c r="O16" s="92">
        <f>+'[5]Consumer Cost'!O16+'[6]Consumer Cost'!O16</f>
        <v>7.4693254942539848</v>
      </c>
      <c r="P16" s="92">
        <f>+'[5]Consumer Cost'!P16+'[6]Consumer Cost'!P16</f>
        <v>8.1982781228702937</v>
      </c>
      <c r="Q16" s="92">
        <f>+'[5]Consumer Cost'!Q16+'[6]Consumer Cost'!Q16</f>
        <v>9.034315803183695</v>
      </c>
      <c r="R16" s="92">
        <f>+'[5]Consumer Cost'!R16+'[6]Consumer Cost'!R16</f>
        <v>9.9778302235130454</v>
      </c>
      <c r="S16" s="92">
        <f>+'[5]Consumer Cost'!S16+'[6]Consumer Cost'!S16</f>
        <v>11.024651114954297</v>
      </c>
      <c r="T16" s="92">
        <f>+'[5]Consumer Cost'!T16+'[6]Consumer Cost'!T16</f>
        <v>12.166473057807231</v>
      </c>
      <c r="U16" s="92">
        <f>+'[5]Consumer Cost'!U16+'[6]Consumer Cost'!U16</f>
        <v>13.391717568235105</v>
      </c>
      <c r="V16" s="92">
        <f>+'[5]Consumer Cost'!V16+'[6]Consumer Cost'!V16</f>
        <v>14.686659035460412</v>
      </c>
      <c r="W16" s="92">
        <f>+'[5]Consumer Cost'!W16+'[6]Consumer Cost'!W16</f>
        <v>16.036613988173009</v>
      </c>
    </row>
    <row r="17" spans="1:23" x14ac:dyDescent="0.25">
      <c r="A17" s="15" t="str">
        <f>A26</f>
        <v>Condensing Gas</v>
      </c>
      <c r="B17" s="92">
        <f>+'[5]Consumer Cost'!B17+'[6]Consumer Cost'!B17</f>
        <v>0</v>
      </c>
      <c r="C17" s="92">
        <f>+'[5]Consumer Cost'!C17+'[6]Consumer Cost'!C17</f>
        <v>5.11173165052592</v>
      </c>
      <c r="D17" s="92">
        <f>+'[5]Consumer Cost'!D17+'[6]Consumer Cost'!D17</f>
        <v>5.5021297271099776</v>
      </c>
      <c r="E17" s="92">
        <f>+'[5]Consumer Cost'!E17+'[6]Consumer Cost'!E17</f>
        <v>5.8859964150719231</v>
      </c>
      <c r="F17" s="92">
        <f>+'[5]Consumer Cost'!F17+'[6]Consumer Cost'!F17</f>
        <v>6.2710646878495639</v>
      </c>
      <c r="G17" s="92">
        <f>+'[5]Consumer Cost'!G17+'[6]Consumer Cost'!G17</f>
        <v>6.6679024263640958</v>
      </c>
      <c r="H17" s="92">
        <f>+'[5]Consumer Cost'!H17+'[6]Consumer Cost'!H17</f>
        <v>7.0905024384679907</v>
      </c>
      <c r="I17" s="92">
        <f>+'[5]Consumer Cost'!I17+'[6]Consumer Cost'!I17</f>
        <v>7.5566895559117215</v>
      </c>
      <c r="J17" s="92">
        <f>+'[5]Consumer Cost'!J17+'[6]Consumer Cost'!J17</f>
        <v>8.0881974395629346</v>
      </c>
      <c r="K17" s="92">
        <f>+'[5]Consumer Cost'!K17+'[6]Consumer Cost'!K17</f>
        <v>8.7102674095719355</v>
      </c>
      <c r="L17" s="92">
        <f>+'[5]Consumer Cost'!L17+'[6]Consumer Cost'!L17</f>
        <v>9.4506548994055812</v>
      </c>
      <c r="M17" s="92">
        <f>+'[5]Consumer Cost'!M17+'[6]Consumer Cost'!M17</f>
        <v>10.338004947774888</v>
      </c>
      <c r="N17" s="92">
        <f>+'[5]Consumer Cost'!N17+'[6]Consumer Cost'!N17</f>
        <v>11.399676042631278</v>
      </c>
      <c r="O17" s="92">
        <f>+'[5]Consumer Cost'!O17+'[6]Consumer Cost'!O17</f>
        <v>12.659234518415436</v>
      </c>
      <c r="P17" s="92">
        <f>+'[5]Consumer Cost'!P17+'[6]Consumer Cost'!P17</f>
        <v>14.133972916704362</v>
      </c>
      <c r="Q17" s="92">
        <f>+'[5]Consumer Cost'!Q17+'[6]Consumer Cost'!Q17</f>
        <v>15.83287635513129</v>
      </c>
      <c r="R17" s="92">
        <f>+'[5]Consumer Cost'!R17+'[6]Consumer Cost'!R17</f>
        <v>17.755429185977501</v>
      </c>
      <c r="S17" s="92">
        <f>+'[5]Consumer Cost'!S17+'[6]Consumer Cost'!S17</f>
        <v>19.891509334171925</v>
      </c>
      <c r="T17" s="92">
        <f>+'[5]Consumer Cost'!T17+'[6]Consumer Cost'!T17</f>
        <v>22.222393869415356</v>
      </c>
      <c r="U17" s="92">
        <f>+'[5]Consumer Cost'!U17+'[6]Consumer Cost'!U17</f>
        <v>24.722666618906331</v>
      </c>
      <c r="V17" s="92">
        <f>+'[5]Consumer Cost'!V17+'[6]Consumer Cost'!V17</f>
        <v>27.362652314313507</v>
      </c>
      <c r="W17" s="92">
        <f>+'[5]Consumer Cost'!W17+'[6]Consumer Cost'!W17</f>
        <v>30.110948002195052</v>
      </c>
    </row>
    <row r="18" spans="1:23" x14ac:dyDescent="0.25">
      <c r="A18" s="4"/>
    </row>
    <row r="19" spans="1:23" x14ac:dyDescent="0.25">
      <c r="A19" s="4" t="s">
        <v>88</v>
      </c>
    </row>
    <row r="20" spans="1:23" x14ac:dyDescent="0.25">
      <c r="A20" s="5" t="str">
        <f>'Water Heaters Purchased'!A4</f>
        <v>Water Heat Ending</v>
      </c>
      <c r="B20" s="3">
        <f>'Water Heaters Purchased'!B4</f>
        <v>2014</v>
      </c>
      <c r="C20" s="3">
        <f>'Water Heaters Purchased'!C4</f>
        <v>2015</v>
      </c>
      <c r="D20" s="3">
        <f>'Water Heaters Purchased'!D4</f>
        <v>2016</v>
      </c>
      <c r="E20" s="3">
        <f>'Water Heaters Purchased'!E4</f>
        <v>2017</v>
      </c>
      <c r="F20" s="3">
        <f>'Water Heaters Purchased'!F4</f>
        <v>2018</v>
      </c>
      <c r="G20" s="3">
        <f>'Water Heaters Purchased'!G4</f>
        <v>2019</v>
      </c>
      <c r="H20" s="3">
        <f>'Water Heaters Purchased'!H4</f>
        <v>2020</v>
      </c>
      <c r="I20" s="3">
        <f>'Water Heaters Purchased'!I4</f>
        <v>2021</v>
      </c>
      <c r="J20" s="3">
        <f>'Water Heaters Purchased'!J4</f>
        <v>2022</v>
      </c>
      <c r="K20" s="3">
        <f>'Water Heaters Purchased'!K4</f>
        <v>2023</v>
      </c>
      <c r="L20" s="3">
        <f>'Water Heaters Purchased'!L4</f>
        <v>2024</v>
      </c>
      <c r="M20" s="3">
        <f>'Water Heaters Purchased'!M4</f>
        <v>2025</v>
      </c>
      <c r="N20" s="3">
        <f>'Water Heaters Purchased'!N4</f>
        <v>2026</v>
      </c>
      <c r="O20" s="3">
        <f>'Water Heaters Purchased'!O4</f>
        <v>2027</v>
      </c>
      <c r="P20" s="3">
        <f>'Water Heaters Purchased'!P4</f>
        <v>2028</v>
      </c>
      <c r="Q20" s="3">
        <f>'Water Heaters Purchased'!Q4</f>
        <v>2029</v>
      </c>
      <c r="R20" s="3">
        <f>'Water Heaters Purchased'!R4</f>
        <v>2030</v>
      </c>
      <c r="S20" s="3">
        <f>'Water Heaters Purchased'!S4</f>
        <v>2031</v>
      </c>
      <c r="T20" s="3">
        <f>'Water Heaters Purchased'!T4</f>
        <v>2032</v>
      </c>
      <c r="U20" s="3">
        <f>'Water Heaters Purchased'!U4</f>
        <v>2033</v>
      </c>
      <c r="V20" s="3">
        <f>'Water Heaters Purchased'!V4</f>
        <v>2034</v>
      </c>
      <c r="W20" s="3">
        <f>'Water Heaters Purchased'!W4</f>
        <v>2035</v>
      </c>
    </row>
    <row r="21" spans="1:23" ht="16.5" thickBot="1" x14ac:dyDescent="0.3">
      <c r="A21" s="26" t="s">
        <v>31</v>
      </c>
      <c r="B21" s="95">
        <f>SUM(B22:B26)</f>
        <v>0</v>
      </c>
      <c r="C21" s="95">
        <f t="shared" ref="C21:W21" si="2">SUM(C22:C26)</f>
        <v>48.105880655484768</v>
      </c>
      <c r="D21" s="95">
        <f t="shared" si="2"/>
        <v>48.132499628119191</v>
      </c>
      <c r="E21" s="95">
        <f t="shared" si="2"/>
        <v>48.173474341953153</v>
      </c>
      <c r="F21" s="95">
        <f t="shared" si="2"/>
        <v>48.237690220678189</v>
      </c>
      <c r="G21" s="95">
        <f t="shared" si="2"/>
        <v>48.337740462017571</v>
      </c>
      <c r="H21" s="95">
        <f t="shared" si="2"/>
        <v>48.490560836261274</v>
      </c>
      <c r="I21" s="95">
        <f t="shared" si="2"/>
        <v>48.717761196435859</v>
      </c>
      <c r="J21" s="95">
        <f t="shared" si="2"/>
        <v>49.045458936634361</v>
      </c>
      <c r="K21" s="95">
        <f t="shared" si="2"/>
        <v>49.503431897503368</v>
      </c>
      <c r="L21" s="95">
        <f t="shared" si="2"/>
        <v>50.123468411354246</v>
      </c>
      <c r="M21" s="95">
        <f t="shared" si="2"/>
        <v>50.93690989264438</v>
      </c>
      <c r="N21" s="95">
        <f t="shared" si="2"/>
        <v>51.971551955934302</v>
      </c>
      <c r="O21" s="95">
        <f t="shared" si="2"/>
        <v>53.248265168269114</v>
      </c>
      <c r="P21" s="95">
        <f t="shared" si="2"/>
        <v>54.777861757933763</v>
      </c>
      <c r="Q21" s="95">
        <f t="shared" si="2"/>
        <v>56.558801680504104</v>
      </c>
      <c r="R21" s="95">
        <f t="shared" si="2"/>
        <v>58.57624700581384</v>
      </c>
      <c r="S21" s="95">
        <f t="shared" si="2"/>
        <v>60.802732443050687</v>
      </c>
      <c r="T21" s="95">
        <f t="shared" si="2"/>
        <v>63.200381414516912</v>
      </c>
      <c r="U21" s="95">
        <f t="shared" si="2"/>
        <v>65.724268163926141</v>
      </c>
      <c r="V21" s="95">
        <f t="shared" si="2"/>
        <v>68.326314189555561</v>
      </c>
      <c r="W21" s="95">
        <f t="shared" si="2"/>
        <v>70.959070179891427</v>
      </c>
    </row>
    <row r="22" spans="1:23" ht="16.5" thickTop="1" x14ac:dyDescent="0.25">
      <c r="A22" s="3" t="str">
        <f>'Water Heaters Purchased'!A6</f>
        <v>Electric Resistance</v>
      </c>
      <c r="B22" s="92">
        <f>+'[5]Consumer Cost'!B22+'[6]Consumer Cost'!B22</f>
        <v>0</v>
      </c>
      <c r="C22" s="92">
        <f>+'[5]Consumer Cost'!C22+'[6]Consumer Cost'!C22</f>
        <v>25.682596818331049</v>
      </c>
      <c r="D22" s="92">
        <f>+'[5]Consumer Cost'!D22+'[6]Consumer Cost'!D22</f>
        <v>25.667637289363185</v>
      </c>
      <c r="E22" s="92">
        <f>+'[5]Consumer Cost'!E22+'[6]Consumer Cost'!E22</f>
        <v>25.648020092418736</v>
      </c>
      <c r="F22" s="92">
        <f>+'[5]Consumer Cost'!F22+'[6]Consumer Cost'!F22</f>
        <v>25.620699453736581</v>
      </c>
      <c r="G22" s="92">
        <f>+'[5]Consumer Cost'!G22+'[6]Consumer Cost'!G22</f>
        <v>25.581365659195502</v>
      </c>
      <c r="H22" s="92">
        <f>+'[5]Consumer Cost'!H22+'[6]Consumer Cost'!H22</f>
        <v>25.524232720979494</v>
      </c>
      <c r="I22" s="92">
        <f>+'[5]Consumer Cost'!I22+'[6]Consumer Cost'!I22</f>
        <v>25.441931057790349</v>
      </c>
      <c r="J22" s="92">
        <f>+'[5]Consumer Cost'!J22+'[6]Consumer Cost'!J22</f>
        <v>25.325571086943743</v>
      </c>
      <c r="K22" s="92">
        <f>+'[5]Consumer Cost'!K22+'[6]Consumer Cost'!K22</f>
        <v>25.165038929785123</v>
      </c>
      <c r="L22" s="92">
        <f>+'[5]Consumer Cost'!L22+'[6]Consumer Cost'!L22</f>
        <v>24.949564463870992</v>
      </c>
      <c r="M22" s="92">
        <f>+'[5]Consumer Cost'!M22+'[6]Consumer Cost'!M22</f>
        <v>24.668561629414189</v>
      </c>
      <c r="N22" s="92">
        <f>+'[5]Consumer Cost'!N22+'[6]Consumer Cost'!N22</f>
        <v>24.312682980340767</v>
      </c>
      <c r="O22" s="92">
        <f>+'[5]Consumer Cost'!O22+'[6]Consumer Cost'!O22</f>
        <v>23.874964701053855</v>
      </c>
      <c r="P22" s="92">
        <f>+'[5]Consumer Cost'!P22+'[6]Consumer Cost'!P22</f>
        <v>23.351883150102768</v>
      </c>
      <c r="Q22" s="92">
        <f>+'[5]Consumer Cost'!Q22+'[6]Consumer Cost'!Q22</f>
        <v>22.744122371330405</v>
      </c>
      <c r="R22" s="92">
        <f>+'[5]Consumer Cost'!R22+'[6]Consumer Cost'!R22</f>
        <v>22.056881669854313</v>
      </c>
      <c r="S22" s="92">
        <f>+'[5]Consumer Cost'!S22+'[6]Consumer Cost'!S22</f>
        <v>21.299634679687561</v>
      </c>
      <c r="T22" s="92">
        <f>+'[5]Consumer Cost'!T22+'[6]Consumer Cost'!T22</f>
        <v>20.485366012756042</v>
      </c>
      <c r="U22" s="92">
        <f>+'[5]Consumer Cost'!U22+'[6]Consumer Cost'!U22</f>
        <v>19.629422477360542</v>
      </c>
      <c r="V22" s="92">
        <f>+'[5]Consumer Cost'!V22+'[6]Consumer Cost'!V22</f>
        <v>18.748186924136455</v>
      </c>
      <c r="W22" s="92">
        <f>+'[5]Consumer Cost'!W22+'[6]Consumer Cost'!W22</f>
        <v>17.857794560858302</v>
      </c>
    </row>
    <row r="23" spans="1:23" x14ac:dyDescent="0.25">
      <c r="A23" s="3" t="str">
        <f>'Water Heaters Purchased'!A7</f>
        <v>HPWH</v>
      </c>
      <c r="B23" s="92">
        <f>+'[5]Consumer Cost'!B23+'[6]Consumer Cost'!B23</f>
        <v>0</v>
      </c>
      <c r="C23" s="92">
        <f>+'[5]Consumer Cost'!C23+'[6]Consumer Cost'!C23</f>
        <v>5.6079352445774378</v>
      </c>
      <c r="D23" s="92">
        <f>+'[5]Consumer Cost'!D23+'[6]Consumer Cost'!D23</f>
        <v>5.6130134264270986</v>
      </c>
      <c r="E23" s="92">
        <f>+'[5]Consumer Cost'!E23+'[6]Consumer Cost'!E23</f>
        <v>5.6255434143016059</v>
      </c>
      <c r="F23" s="92">
        <f>+'[5]Consumer Cost'!F23+'[6]Consumer Cost'!F23</f>
        <v>5.6500488613132394</v>
      </c>
      <c r="G23" s="92">
        <f>+'[5]Consumer Cost'!G23+'[6]Consumer Cost'!G23</f>
        <v>5.6929122092659687</v>
      </c>
      <c r="H23" s="92">
        <f>+'[5]Consumer Cost'!H23+'[6]Consumer Cost'!H23</f>
        <v>5.7626758756608902</v>
      </c>
      <c r="I23" s="92">
        <f>+'[5]Consumer Cost'!I23+'[6]Consumer Cost'!I23</f>
        <v>5.8701838615082904</v>
      </c>
      <c r="J23" s="92">
        <f>+'[5]Consumer Cost'!J23+'[6]Consumer Cost'!J23</f>
        <v>6.0284676370049306</v>
      </c>
      <c r="K23" s="92">
        <f>+'[5]Consumer Cost'!K23+'[6]Consumer Cost'!K23</f>
        <v>6.2522884686864391</v>
      </c>
      <c r="L23" s="92">
        <f>+'[5]Consumer Cost'!L23+'[6]Consumer Cost'!L23</f>
        <v>6.5572806566157684</v>
      </c>
      <c r="M23" s="92">
        <f>+'[5]Consumer Cost'!M23+'[6]Consumer Cost'!M23</f>
        <v>6.9587005962137471</v>
      </c>
      <c r="N23" s="92">
        <f>+'[5]Consumer Cost'!N23+'[6]Consumer Cost'!N23</f>
        <v>7.4698720605911308</v>
      </c>
      <c r="O23" s="92">
        <f>+'[5]Consumer Cost'!O23+'[6]Consumer Cost'!O23</f>
        <v>8.1005138227431637</v>
      </c>
      <c r="P23" s="92">
        <f>+'[5]Consumer Cost'!P23+'[6]Consumer Cost'!P23</f>
        <v>8.855214368247406</v>
      </c>
      <c r="Q23" s="92">
        <f>+'[5]Consumer Cost'!Q23+'[6]Consumer Cost'!Q23</f>
        <v>9.7323466179153471</v>
      </c>
      <c r="R23" s="92">
        <f>+'[5]Consumer Cost'!R23+'[6]Consumer Cost'!R23</f>
        <v>10.723668154390808</v>
      </c>
      <c r="S23" s="92">
        <f>+'[5]Consumer Cost'!S23+'[6]Consumer Cost'!S23</f>
        <v>11.814728666028209</v>
      </c>
      <c r="T23" s="92">
        <f>+'[5]Consumer Cost'!T23+'[6]Consumer Cost'!T23</f>
        <v>12.986037166443978</v>
      </c>
      <c r="U23" s="92">
        <f>+'[5]Consumer Cost'!U23+'[6]Consumer Cost'!U23</f>
        <v>14.214780396110068</v>
      </c>
      <c r="V23" s="92">
        <f>+'[5]Consumer Cost'!V23+'[6]Consumer Cost'!V23</f>
        <v>15.476783019713526</v>
      </c>
      <c r="W23" s="92">
        <f>+'[5]Consumer Cost'!W23+'[6]Consumer Cost'!W23</f>
        <v>16.748387093681977</v>
      </c>
    </row>
    <row r="24" spans="1:23" x14ac:dyDescent="0.25">
      <c r="A24" s="3" t="str">
        <f>'Water Heaters Purchased'!A8</f>
        <v>Gas Tank</v>
      </c>
      <c r="B24" s="92">
        <f>+'[5]Consumer Cost'!B24+'[6]Consumer Cost'!B24</f>
        <v>0</v>
      </c>
      <c r="C24" s="92">
        <f>+'[5]Consumer Cost'!C24+'[6]Consumer Cost'!C24</f>
        <v>8.8529107446312967</v>
      </c>
      <c r="D24" s="92">
        <f>+'[5]Consumer Cost'!D24+'[6]Consumer Cost'!D24</f>
        <v>8.8615659375354863</v>
      </c>
      <c r="E24" s="92">
        <f>+'[5]Consumer Cost'!E24+'[6]Consumer Cost'!E24</f>
        <v>8.8680945930056598</v>
      </c>
      <c r="F24" s="92">
        <f>+'[5]Consumer Cost'!F24+'[6]Consumer Cost'!F24</f>
        <v>8.8714142724797362</v>
      </c>
      <c r="G24" s="92">
        <f>+'[5]Consumer Cost'!G24+'[6]Consumer Cost'!G24</f>
        <v>8.8699901669952812</v>
      </c>
      <c r="H24" s="92">
        <f>+'[5]Consumer Cost'!H24+'[6]Consumer Cost'!H24</f>
        <v>8.8617574172299367</v>
      </c>
      <c r="I24" s="92">
        <f>+'[5]Consumer Cost'!I24+'[6]Consumer Cost'!I24</f>
        <v>8.8440806267431906</v>
      </c>
      <c r="J24" s="92">
        <f>+'[5]Consumer Cost'!J24+'[6]Consumer Cost'!J24</f>
        <v>8.8137745904769975</v>
      </c>
      <c r="K24" s="92">
        <f>+'[5]Consumer Cost'!K24+'[6]Consumer Cost'!K24</f>
        <v>8.767208797674785</v>
      </c>
      <c r="L24" s="92">
        <f>+'[5]Consumer Cost'!L24+'[6]Consumer Cost'!L24</f>
        <v>8.7005108528479802</v>
      </c>
      <c r="M24" s="92">
        <f>+'[5]Consumer Cost'!M24+'[6]Consumer Cost'!M24</f>
        <v>8.6098693715878412</v>
      </c>
      <c r="N24" s="92">
        <f>+'[5]Consumer Cost'!N24+'[6]Consumer Cost'!N24</f>
        <v>8.4919157153446587</v>
      </c>
      <c r="O24" s="92">
        <f>+'[5]Consumer Cost'!O24+'[6]Consumer Cost'!O24</f>
        <v>8.3441396713746752</v>
      </c>
      <c r="P24" s="92">
        <f>+'[5]Consumer Cost'!P24+'[6]Consumer Cost'!P24</f>
        <v>8.1652736921609925</v>
      </c>
      <c r="Q24" s="92">
        <f>+'[5]Consumer Cost'!Q24+'[6]Consumer Cost'!Q24</f>
        <v>7.9555721372579375</v>
      </c>
      <c r="R24" s="92">
        <f>+'[5]Consumer Cost'!R24+'[6]Consumer Cost'!R24</f>
        <v>7.7169227656439086</v>
      </c>
      <c r="S24" s="92">
        <f>+'[5]Consumer Cost'!S24+'[6]Consumer Cost'!S24</f>
        <v>7.4527580615086197</v>
      </c>
      <c r="T24" s="92">
        <f>+'[5]Consumer Cost'!T24+'[6]Consumer Cost'!T24</f>
        <v>7.1677762563758414</v>
      </c>
      <c r="U24" s="92">
        <f>+'[5]Consumer Cost'!U24+'[6]Consumer Cost'!U24</f>
        <v>6.8675226758877619</v>
      </c>
      <c r="V24" s="92">
        <f>+'[5]Consumer Cost'!V24+'[6]Consumer Cost'!V24</f>
        <v>6.5579079118444659</v>
      </c>
      <c r="W24" s="92">
        <f>+'[5]Consumer Cost'!W24+'[6]Consumer Cost'!W24</f>
        <v>6.2447432028271415</v>
      </c>
    </row>
    <row r="25" spans="1:23" x14ac:dyDescent="0.25">
      <c r="A25" s="3" t="str">
        <f>'Water Heaters Purchased'!A9</f>
        <v>Instant Gas</v>
      </c>
      <c r="B25" s="92">
        <f>+'[5]Consumer Cost'!B25+'[6]Consumer Cost'!B25</f>
        <v>0</v>
      </c>
      <c r="C25" s="92">
        <f>+'[5]Consumer Cost'!C25+'[6]Consumer Cost'!C25</f>
        <v>3.2496616487119128</v>
      </c>
      <c r="D25" s="92">
        <f>+'[5]Consumer Cost'!D25+'[6]Consumer Cost'!D25</f>
        <v>3.2685475574982297</v>
      </c>
      <c r="E25" s="92">
        <f>+'[5]Consumer Cost'!E25+'[6]Consumer Cost'!E25</f>
        <v>3.2917975914948534</v>
      </c>
      <c r="F25" s="92">
        <f>+'[5]Consumer Cost'!F25+'[6]Consumer Cost'!F25</f>
        <v>3.3220891052618251</v>
      </c>
      <c r="G25" s="92">
        <f>+'[5]Consumer Cost'!G25+'[6]Consumer Cost'!G25</f>
        <v>3.3632339983139139</v>
      </c>
      <c r="H25" s="92">
        <f>+'[5]Consumer Cost'!H25+'[6]Consumer Cost'!H25</f>
        <v>3.4203834305107548</v>
      </c>
      <c r="I25" s="92">
        <f>+'[5]Consumer Cost'!I25+'[6]Consumer Cost'!I25</f>
        <v>3.50014459744509</v>
      </c>
      <c r="J25" s="92">
        <f>+'[5]Consumer Cost'!J25+'[6]Consumer Cost'!J25</f>
        <v>3.6105492493928875</v>
      </c>
      <c r="K25" s="92">
        <f>+'[5]Consumer Cost'!K25+'[6]Consumer Cost'!K25</f>
        <v>3.7608160667463961</v>
      </c>
      <c r="L25" s="92">
        <f>+'[5]Consumer Cost'!L25+'[6]Consumer Cost'!L25</f>
        <v>3.9608660366751054</v>
      </c>
      <c r="M25" s="92">
        <f>+'[5]Consumer Cost'!M25+'[6]Consumer Cost'!M25</f>
        <v>4.2205849226058234</v>
      </c>
      <c r="N25" s="92">
        <f>+'[5]Consumer Cost'!N25+'[6]Consumer Cost'!N25</f>
        <v>4.5488788352031992</v>
      </c>
      <c r="O25" s="92">
        <f>+'[5]Consumer Cost'!O25+'[6]Consumer Cost'!O25</f>
        <v>4.9526295751132707</v>
      </c>
      <c r="P25" s="92">
        <f>+'[5]Consumer Cost'!P25+'[6]Consumer Cost'!P25</f>
        <v>5.435709321291502</v>
      </c>
      <c r="Q25" s="92">
        <f>+'[5]Consumer Cost'!Q25+'[6]Consumer Cost'!Q25</f>
        <v>5.9982381623513721</v>
      </c>
      <c r="R25" s="92">
        <f>+'[5]Consumer Cost'!R25+'[6]Consumer Cost'!R25</f>
        <v>6.6362456744977507</v>
      </c>
      <c r="S25" s="92">
        <f>+'[5]Consumer Cost'!S25+'[6]Consumer Cost'!S25</f>
        <v>7.3418264485628661</v>
      </c>
      <c r="T25" s="92">
        <f>+'[5]Consumer Cost'!T25+'[6]Consumer Cost'!T25</f>
        <v>8.1037763762674437</v>
      </c>
      <c r="U25" s="92">
        <f>+'[5]Consumer Cost'!U25+'[6]Consumer Cost'!U25</f>
        <v>8.9085940419646548</v>
      </c>
      <c r="V25" s="92">
        <f>+'[5]Consumer Cost'!V25+'[6]Consumer Cost'!V25</f>
        <v>9.7416631947049765</v>
      </c>
      <c r="W25" s="92">
        <f>+'[5]Consumer Cost'!W25+'[6]Consumer Cost'!W25</f>
        <v>10.588417072495151</v>
      </c>
    </row>
    <row r="26" spans="1:23" x14ac:dyDescent="0.25">
      <c r="A26" s="3" t="str">
        <f>'Water Heaters Purchased'!A10</f>
        <v>Condensing Gas</v>
      </c>
      <c r="B26" s="92">
        <f>+'[5]Consumer Cost'!B26+'[6]Consumer Cost'!B26</f>
        <v>0</v>
      </c>
      <c r="C26" s="92">
        <f>+'[5]Consumer Cost'!C26+'[6]Consumer Cost'!C26</f>
        <v>4.7127761992330726</v>
      </c>
      <c r="D26" s="92">
        <f>+'[5]Consumer Cost'!D26+'[6]Consumer Cost'!D26</f>
        <v>4.7217354172951964</v>
      </c>
      <c r="E26" s="92">
        <f>+'[5]Consumer Cost'!E26+'[6]Consumer Cost'!E26</f>
        <v>4.7400186507322983</v>
      </c>
      <c r="F26" s="92">
        <f>+'[5]Consumer Cost'!F26+'[6]Consumer Cost'!F26</f>
        <v>4.7734385278868112</v>
      </c>
      <c r="G26" s="92">
        <f>+'[5]Consumer Cost'!G26+'[6]Consumer Cost'!G26</f>
        <v>4.8302384282468998</v>
      </c>
      <c r="H26" s="92">
        <f>+'[5]Consumer Cost'!H26+'[6]Consumer Cost'!H26</f>
        <v>4.9215113918802036</v>
      </c>
      <c r="I26" s="92">
        <f>+'[5]Consumer Cost'!I26+'[6]Consumer Cost'!I26</f>
        <v>5.0614210529489396</v>
      </c>
      <c r="J26" s="92">
        <f>+'[5]Consumer Cost'!J26+'[6]Consumer Cost'!J26</f>
        <v>5.2670963728158</v>
      </c>
      <c r="K26" s="92">
        <f>+'[5]Consumer Cost'!K26+'[6]Consumer Cost'!K26</f>
        <v>5.5580796346106256</v>
      </c>
      <c r="L26" s="92">
        <f>+'[5]Consumer Cost'!L26+'[6]Consumer Cost'!L26</f>
        <v>5.9552464013443949</v>
      </c>
      <c r="M26" s="92">
        <f>+'[5]Consumer Cost'!M26+'[6]Consumer Cost'!M26</f>
        <v>6.4791933728227775</v>
      </c>
      <c r="N26" s="92">
        <f>+'[5]Consumer Cost'!N26+'[6]Consumer Cost'!N26</f>
        <v>7.1482023644545452</v>
      </c>
      <c r="O26" s="92">
        <f>+'[5]Consumer Cost'!O26+'[6]Consumer Cost'!O26</f>
        <v>7.9760173979841502</v>
      </c>
      <c r="P26" s="92">
        <f>+'[5]Consumer Cost'!P26+'[6]Consumer Cost'!P26</f>
        <v>8.9697812261310936</v>
      </c>
      <c r="Q26" s="92">
        <f>+'[5]Consumer Cost'!Q26+'[6]Consumer Cost'!Q26</f>
        <v>10.128522391649044</v>
      </c>
      <c r="R26" s="92">
        <f>+'[5]Consumer Cost'!R26+'[6]Consumer Cost'!R26</f>
        <v>11.442528741427058</v>
      </c>
      <c r="S26" s="92">
        <f>+'[5]Consumer Cost'!S26+'[6]Consumer Cost'!S26</f>
        <v>12.893784587263422</v>
      </c>
      <c r="T26" s="92">
        <f>+'[5]Consumer Cost'!T26+'[6]Consumer Cost'!T26</f>
        <v>14.457425602673595</v>
      </c>
      <c r="U26" s="92">
        <f>+'[5]Consumer Cost'!U26+'[6]Consumer Cost'!U26</f>
        <v>16.10394857260312</v>
      </c>
      <c r="V26" s="92">
        <f>+'[5]Consumer Cost'!V26+'[6]Consumer Cost'!V26</f>
        <v>17.801773139156136</v>
      </c>
      <c r="W26" s="92">
        <f>+'[5]Consumer Cost'!W26+'[6]Consumer Cost'!W26</f>
        <v>19.519728250028862</v>
      </c>
    </row>
    <row r="27" spans="1:23" x14ac:dyDescent="0.25">
      <c r="A27" s="4"/>
    </row>
    <row r="28" spans="1:23" x14ac:dyDescent="0.25">
      <c r="A28" s="4" t="s">
        <v>89</v>
      </c>
    </row>
    <row r="29" spans="1:23" x14ac:dyDescent="0.25">
      <c r="A29" s="5" t="str">
        <f>'Energy Usage'!A16</f>
        <v>Water Heat Ending</v>
      </c>
      <c r="B29" s="3">
        <f>'Water Heater Stock'!B13</f>
        <v>2014</v>
      </c>
      <c r="C29" s="3">
        <f>'Water Heater Stock'!C13</f>
        <v>2015</v>
      </c>
      <c r="D29" s="3">
        <f>'Water Heater Stock'!D13</f>
        <v>2016</v>
      </c>
      <c r="E29" s="3">
        <f>'Water Heater Stock'!E13</f>
        <v>2017</v>
      </c>
      <c r="F29" s="3">
        <f>'Water Heater Stock'!F13</f>
        <v>2018</v>
      </c>
      <c r="G29" s="3">
        <f>'Water Heater Stock'!G13</f>
        <v>2019</v>
      </c>
      <c r="H29" s="3">
        <f>'Water Heater Stock'!H13</f>
        <v>2020</v>
      </c>
      <c r="I29" s="3">
        <f>'Water Heater Stock'!I13</f>
        <v>2021</v>
      </c>
      <c r="J29" s="3">
        <f>'Water Heater Stock'!J13</f>
        <v>2022</v>
      </c>
      <c r="K29" s="3">
        <f>'Water Heater Stock'!K13</f>
        <v>2023</v>
      </c>
      <c r="L29" s="3">
        <f>'Water Heater Stock'!L13</f>
        <v>2024</v>
      </c>
      <c r="M29" s="3">
        <f>'Water Heater Stock'!M13</f>
        <v>2025</v>
      </c>
      <c r="N29" s="3">
        <f>'Water Heater Stock'!N13</f>
        <v>2026</v>
      </c>
      <c r="O29" s="3">
        <f>'Water Heater Stock'!O13</f>
        <v>2027</v>
      </c>
      <c r="P29" s="3">
        <f>'Water Heater Stock'!P13</f>
        <v>2028</v>
      </c>
      <c r="Q29" s="3">
        <f>'Water Heater Stock'!Q13</f>
        <v>2029</v>
      </c>
      <c r="R29" s="3">
        <f>'Water Heater Stock'!R13</f>
        <v>2030</v>
      </c>
      <c r="S29" s="3">
        <f>'Water Heater Stock'!S13</f>
        <v>2031</v>
      </c>
      <c r="T29" s="3">
        <f>'Water Heater Stock'!T13</f>
        <v>2032</v>
      </c>
      <c r="U29" s="3">
        <f>'Water Heater Stock'!U13</f>
        <v>2033</v>
      </c>
      <c r="V29" s="3">
        <f>'Water Heater Stock'!V13</f>
        <v>2034</v>
      </c>
      <c r="W29" s="3">
        <f>'Water Heater Stock'!W13</f>
        <v>2035</v>
      </c>
    </row>
    <row r="30" spans="1:23" ht="16.5" thickBot="1" x14ac:dyDescent="0.3">
      <c r="A30" s="25" t="s">
        <v>31</v>
      </c>
      <c r="B30" s="95">
        <f t="shared" ref="B30:W30" si="3">SUM(B31:B35)</f>
        <v>3.6898496186465271</v>
      </c>
      <c r="C30" s="95">
        <f t="shared" si="3"/>
        <v>3.9016740107049785</v>
      </c>
      <c r="D30" s="95">
        <f t="shared" si="3"/>
        <v>4.0989023204195014</v>
      </c>
      <c r="E30" s="95">
        <f t="shared" si="3"/>
        <v>4.2827130691492599</v>
      </c>
      <c r="F30" s="95">
        <f t="shared" si="3"/>
        <v>4.4542870268554733</v>
      </c>
      <c r="G30" s="95">
        <f t="shared" si="3"/>
        <v>4.6148433729261384</v>
      </c>
      <c r="H30" s="95">
        <f t="shared" si="3"/>
        <v>4.7656796485489874</v>
      </c>
      <c r="I30" s="95">
        <f t="shared" si="3"/>
        <v>4.9082123336431618</v>
      </c>
      <c r="J30" s="95">
        <f t="shared" si="3"/>
        <v>5.0440131909135575</v>
      </c>
      <c r="K30" s="95">
        <f t="shared" si="3"/>
        <v>5.1748350503484701</v>
      </c>
      <c r="L30" s="95">
        <f t="shared" si="3"/>
        <v>5.302619911348522</v>
      </c>
      <c r="M30" s="95">
        <f t="shared" si="3"/>
        <v>5.4294826355115449</v>
      </c>
      <c r="N30" s="95">
        <f t="shared" si="3"/>
        <v>5.5576655342983647</v>
      </c>
      <c r="O30" s="95">
        <f t="shared" si="3"/>
        <v>5.689462964045072</v>
      </c>
      <c r="P30" s="95">
        <f t="shared" si="3"/>
        <v>5.8271202281408714</v>
      </c>
      <c r="Q30" s="95">
        <f t="shared" si="3"/>
        <v>5.9727166115188677</v>
      </c>
      <c r="R30" s="95">
        <f t="shared" si="3"/>
        <v>6.1280467337789348</v>
      </c>
      <c r="S30" s="95">
        <f t="shared" si="3"/>
        <v>6.2945161397711828</v>
      </c>
      <c r="T30" s="95">
        <f t="shared" si="3"/>
        <v>6.4730653552887443</v>
      </c>
      <c r="U30" s="95">
        <f t="shared" si="3"/>
        <v>6.6641318207647728</v>
      </c>
      <c r="V30" s="95">
        <f t="shared" si="3"/>
        <v>6.8676525141560552</v>
      </c>
      <c r="W30" s="95">
        <f t="shared" si="3"/>
        <v>7.083103516953801</v>
      </c>
    </row>
    <row r="31" spans="1:23" ht="16.5" thickTop="1" x14ac:dyDescent="0.25">
      <c r="A31" s="3" t="str">
        <f>'Energy Usage'!A18</f>
        <v>Electric Resistance</v>
      </c>
      <c r="B31" s="92">
        <f>+'[5]Consumer Cost'!B31+'[6]Consumer Cost'!B31</f>
        <v>3.6898496186465271</v>
      </c>
      <c r="C31" s="92">
        <f>+'[5]Consumer Cost'!C31+'[6]Consumer Cost'!C31</f>
        <v>3.6100686848056611</v>
      </c>
      <c r="D31" s="92">
        <f>+'[5]Consumer Cost'!D31+'[6]Consumer Cost'!D31</f>
        <v>3.535879341566738</v>
      </c>
      <c r="E31" s="92">
        <f>+'[5]Consumer Cost'!E31+'[6]Consumer Cost'!E31</f>
        <v>3.4668488602193914</v>
      </c>
      <c r="F31" s="92">
        <f>+'[5]Consumer Cost'!F31+'[6]Consumer Cost'!F31</f>
        <v>3.4025536262720664</v>
      </c>
      <c r="G31" s="92">
        <f>+'[5]Consumer Cost'!G31+'[6]Consumer Cost'!G31</f>
        <v>3.3425694439207945</v>
      </c>
      <c r="H31" s="92">
        <f>+'[5]Consumer Cost'!H31+'[6]Consumer Cost'!H31</f>
        <v>3.2864610136391574</v>
      </c>
      <c r="I31" s="92">
        <f>+'[5]Consumer Cost'!I31+'[6]Consumer Cost'!I31</f>
        <v>3.2337713934090955</v>
      </c>
      <c r="J31" s="92">
        <f>+'[5]Consumer Cost'!J31+'[6]Consumer Cost'!J31</f>
        <v>3.184012667773815</v>
      </c>
      <c r="K31" s="92">
        <f>+'[5]Consumer Cost'!K31+'[6]Consumer Cost'!K31</f>
        <v>3.1366593993983534</v>
      </c>
      <c r="L31" s="92">
        <f>+'[5]Consumer Cost'!L31+'[6]Consumer Cost'!L31</f>
        <v>3.0911466132486289</v>
      </c>
      <c r="M31" s="92">
        <f>+'[5]Consumer Cost'!M31+'[6]Consumer Cost'!M31</f>
        <v>3.0468739378299898</v>
      </c>
      <c r="N31" s="92">
        <f>+'[5]Consumer Cost'!N31+'[6]Consumer Cost'!N31</f>
        <v>3.0032169967887783</v>
      </c>
      <c r="O31" s="92">
        <f>+'[5]Consumer Cost'!O31+'[6]Consumer Cost'!O31</f>
        <v>2.9595461803491419</v>
      </c>
      <c r="P31" s="92">
        <f>+'[5]Consumer Cost'!P31+'[6]Consumer Cost'!P31</f>
        <v>2.9152516363574521</v>
      </c>
      <c r="Q31" s="92">
        <f>+'[5]Consumer Cost'!Q31+'[6]Consumer Cost'!Q31</f>
        <v>2.8697719684151721</v>
      </c>
      <c r="R31" s="92">
        <f>+'[5]Consumer Cost'!R31+'[6]Consumer Cost'!R31</f>
        <v>2.8226230851000094</v>
      </c>
      <c r="S31" s="92">
        <f>+'[5]Consumer Cost'!S31+'[6]Consumer Cost'!S31</f>
        <v>2.7734232644623731</v>
      </c>
      <c r="T31" s="92">
        <f>+'[5]Consumer Cost'!T31+'[6]Consumer Cost'!T31</f>
        <v>2.7219109658069467</v>
      </c>
      <c r="U31" s="92">
        <f>+'[5]Consumer Cost'!U31+'[6]Consumer Cost'!U31</f>
        <v>2.6679531487430697</v>
      </c>
      <c r="V31" s="92">
        <f>+'[5]Consumer Cost'!V31+'[6]Consumer Cost'!V31</f>
        <v>2.6115435083124394</v>
      </c>
      <c r="W31" s="92">
        <f>+'[5]Consumer Cost'!W31+'[6]Consumer Cost'!W31</f>
        <v>2.5527916503732593</v>
      </c>
    </row>
    <row r="32" spans="1:23" x14ac:dyDescent="0.25">
      <c r="A32" s="3" t="str">
        <f>'Energy Usage'!A19</f>
        <v>HPWH</v>
      </c>
      <c r="B32" s="92">
        <f>+'[5]Consumer Cost'!B32+'[6]Consumer Cost'!B32</f>
        <v>0</v>
      </c>
      <c r="C32" s="92">
        <f>+'[5]Consumer Cost'!C32+'[6]Consumer Cost'!C32</f>
        <v>3.3777468894655514E-2</v>
      </c>
      <c r="D32" s="92">
        <f>+'[5]Consumer Cost'!D32+'[6]Consumer Cost'!D32</f>
        <v>6.5172848121240884E-2</v>
      </c>
      <c r="E32" s="92">
        <f>+'[5]Consumer Cost'!E32+'[6]Consumer Cost'!E32</f>
        <v>9.4401170332035059E-2</v>
      </c>
      <c r="F32" s="92">
        <f>+'[5]Consumer Cost'!F32+'[6]Consumer Cost'!F32</f>
        <v>0.12168935537260278</v>
      </c>
      <c r="G32" s="92">
        <f>+'[5]Consumer Cost'!G32+'[6]Consumer Cost'!G32</f>
        <v>0.14728655697084708</v>
      </c>
      <c r="H32" s="92">
        <f>+'[5]Consumer Cost'!H32+'[6]Consumer Cost'!H32</f>
        <v>0.17147558447316685</v>
      </c>
      <c r="I32" s="92">
        <f>+'[5]Consumer Cost'!I32+'[6]Consumer Cost'!I32</f>
        <v>0.19458436166826229</v>
      </c>
      <c r="J32" s="92">
        <f>+'[5]Consumer Cost'!J32+'[6]Consumer Cost'!J32</f>
        <v>0.21699587979515653</v>
      </c>
      <c r="K32" s="92">
        <f>+'[5]Consumer Cost'!K32+'[6]Consumer Cost'!K32</f>
        <v>0.23915468298710837</v>
      </c>
      <c r="L32" s="92">
        <f>+'[5]Consumer Cost'!L32+'[6]Consumer Cost'!L32</f>
        <v>0.2615677300534503</v>
      </c>
      <c r="M32" s="92">
        <f>+'[5]Consumer Cost'!M32+'[6]Consumer Cost'!M32</f>
        <v>0.28479766010982238</v>
      </c>
      <c r="N32" s="92">
        <f>+'[5]Consumer Cost'!N32+'[6]Consumer Cost'!N32</f>
        <v>0.30944717492774632</v>
      </c>
      <c r="O32" s="92">
        <f>+'[5]Consumer Cost'!O32+'[6]Consumer Cost'!O32</f>
        <v>0.33613446383822154</v>
      </c>
      <c r="P32" s="92">
        <f>+'[5]Consumer Cost'!P32+'[6]Consumer Cost'!P32</f>
        <v>0.36546119695596402</v>
      </c>
      <c r="Q32" s="92">
        <f>+'[5]Consumer Cost'!Q32+'[6]Consumer Cost'!Q32</f>
        <v>0.39797626780712447</v>
      </c>
      <c r="R32" s="92">
        <f>+'[5]Consumer Cost'!R32+'[6]Consumer Cost'!R32</f>
        <v>0.43413971787174521</v>
      </c>
      <c r="S32" s="92">
        <f>+'[5]Consumer Cost'!S32+'[6]Consumer Cost'!S32</f>
        <v>0.47429169204265886</v>
      </c>
      <c r="T32" s="92">
        <f>+'[5]Consumer Cost'!T32+'[6]Consumer Cost'!T32</f>
        <v>0.51863064189706842</v>
      </c>
      <c r="U32" s="92">
        <f>+'[5]Consumer Cost'!U32+'[6]Consumer Cost'!U32</f>
        <v>0.56720343607819379</v>
      </c>
      <c r="V32" s="92">
        <f>+'[5]Consumer Cost'!V32+'[6]Consumer Cost'!V32</f>
        <v>0.61990798365274347</v>
      </c>
      <c r="W32" s="92">
        <f>+'[5]Consumer Cost'!W32+'[6]Consumer Cost'!W32</f>
        <v>0.67650699041183948</v>
      </c>
    </row>
    <row r="33" spans="1:23" x14ac:dyDescent="0.25">
      <c r="A33" s="22" t="str">
        <f>'Energy Usage'!A20</f>
        <v>Gas Tank</v>
      </c>
      <c r="B33" s="92">
        <f>+'[5]Consumer Cost'!B33+'[6]Consumer Cost'!B33</f>
        <v>0</v>
      </c>
      <c r="C33" s="92">
        <f>+'[5]Consumer Cost'!C33+'[6]Consumer Cost'!C33</f>
        <v>0.15861907481063017</v>
      </c>
      <c r="D33" s="92">
        <f>+'[5]Consumer Cost'!D33+'[6]Consumer Cost'!D33</f>
        <v>0.30606329223758139</v>
      </c>
      <c r="E33" s="92">
        <f>+'[5]Consumer Cost'!E33+'[6]Consumer Cost'!E33</f>
        <v>0.44309275485465666</v>
      </c>
      <c r="F33" s="92">
        <f>+'[5]Consumer Cost'!F33+'[6]Consumer Cost'!F33</f>
        <v>0.57039387796285412</v>
      </c>
      <c r="G33" s="92">
        <f>+'[5]Consumer Cost'!G33+'[6]Consumer Cost'!G33</f>
        <v>0.68857654777126431</v>
      </c>
      <c r="H33" s="92">
        <f>+'[5]Consumer Cost'!H33+'[6]Consumer Cost'!H33</f>
        <v>0.79817009076028678</v>
      </c>
      <c r="I33" s="92">
        <f>+'[5]Consumer Cost'!I33+'[6]Consumer Cost'!I33</f>
        <v>0.89961880553948848</v>
      </c>
      <c r="J33" s="92">
        <f>+'[5]Consumer Cost'!J33+'[6]Consumer Cost'!J33</f>
        <v>0.99327818525447054</v>
      </c>
      <c r="K33" s="92">
        <f>+'[5]Consumer Cost'!K33+'[6]Consumer Cost'!K33</f>
        <v>1.0794132822179989</v>
      </c>
      <c r="L33" s="92">
        <f>+'[5]Consumer Cost'!L33+'[6]Consumer Cost'!L33</f>
        <v>1.158200834080505</v>
      </c>
      <c r="M33" s="92">
        <f>+'[5]Consumer Cost'!M33+'[6]Consumer Cost'!M33</f>
        <v>1.2297366651659201</v>
      </c>
      <c r="N33" s="92">
        <f>+'[5]Consumer Cost'!N33+'[6]Consumer Cost'!N33</f>
        <v>1.29404939874622</v>
      </c>
      <c r="O33" s="92">
        <f>+'[5]Consumer Cost'!O33+'[6]Consumer Cost'!O33</f>
        <v>1.3511206376745597</v>
      </c>
      <c r="P33" s="92">
        <f>+'[5]Consumer Cost'!P33+'[6]Consumer Cost'!P33</f>
        <v>1.4009105880262507</v>
      </c>
      <c r="Q33" s="92">
        <f>+'[5]Consumer Cost'!Q33+'[6]Consumer Cost'!Q33</f>
        <v>1.4433868557022509</v>
      </c>
      <c r="R33" s="92">
        <f>+'[5]Consumer Cost'!R33+'[6]Consumer Cost'!R33</f>
        <v>1.4785531837594503</v>
      </c>
      <c r="S33" s="92">
        <f>+'[5]Consumer Cost'!S33+'[6]Consumer Cost'!S33</f>
        <v>1.5064745482838748</v>
      </c>
      <c r="T33" s="92">
        <f>+'[5]Consumer Cost'!T33+'[6]Consumer Cost'!T33</f>
        <v>1.5272954632084799</v>
      </c>
      <c r="U33" s="92">
        <f>+'[5]Consumer Cost'!U33+'[6]Consumer Cost'!U33</f>
        <v>1.5412494765646325</v>
      </c>
      <c r="V33" s="92">
        <f>+'[5]Consumer Cost'!V33+'[6]Consumer Cost'!V33</f>
        <v>1.5486593554381809</v>
      </c>
      <c r="W33" s="92">
        <f>+'[5]Consumer Cost'!W33+'[6]Consumer Cost'!W33</f>
        <v>1.5499289330516937</v>
      </c>
    </row>
    <row r="34" spans="1:23" x14ac:dyDescent="0.25">
      <c r="A34" s="21" t="str">
        <f>'Energy Usage'!A21</f>
        <v>Instant Gas</v>
      </c>
      <c r="B34" s="92">
        <f>+'[5]Consumer Cost'!B34+'[6]Consumer Cost'!B34</f>
        <v>0</v>
      </c>
      <c r="C34" s="92">
        <f>+'[5]Consumer Cost'!C34+'[6]Consumer Cost'!C34</f>
        <v>6.5749569135396979E-2</v>
      </c>
      <c r="D34" s="92">
        <f>+'[5]Consumer Cost'!D34+'[6]Consumer Cost'!D34</f>
        <v>0.12718485421513359</v>
      </c>
      <c r="E34" s="92">
        <f>+'[5]Consumer Cost'!E34+'[6]Consumer Cost'!E34</f>
        <v>0.1847023166100577</v>
      </c>
      <c r="F34" s="92">
        <f>+'[5]Consumer Cost'!F34+'[6]Consumer Cost'!F34</f>
        <v>0.23872426924853582</v>
      </c>
      <c r="G34" s="92">
        <f>+'[5]Consumer Cost'!G34+'[6]Consumer Cost'!G34</f>
        <v>0.28971998503317725</v>
      </c>
      <c r="H34" s="92">
        <f>+'[5]Consumer Cost'!H34+'[6]Consumer Cost'!H34</f>
        <v>0.33822943946739376</v>
      </c>
      <c r="I34" s="92">
        <f>+'[5]Consumer Cost'!I34+'[6]Consumer Cost'!I34</f>
        <v>0.38488772006648569</v>
      </c>
      <c r="J34" s="92">
        <f>+'[5]Consumer Cost'!J34+'[6]Consumer Cost'!J34</f>
        <v>0.43044705529137289</v>
      </c>
      <c r="K34" s="92">
        <f>+'[5]Consumer Cost'!K34+'[6]Consumer Cost'!K34</f>
        <v>0.47579246219025351</v>
      </c>
      <c r="L34" s="92">
        <f>+'[5]Consumer Cost'!L34+'[6]Consumer Cost'!L34</f>
        <v>0.52194647109207792</v>
      </c>
      <c r="M34" s="92">
        <f>+'[5]Consumer Cost'!M34+'[6]Consumer Cost'!M34</f>
        <v>0.57005859055641772</v>
      </c>
      <c r="N34" s="92">
        <f>+'[5]Consumer Cost'!N34+'[6]Consumer Cost'!N34</f>
        <v>0.62137641643723529</v>
      </c>
      <c r="O34" s="92">
        <f>+'[5]Consumer Cost'!O34+'[6]Consumer Cost'!O34</f>
        <v>0.67719766830311179</v>
      </c>
      <c r="P34" s="92">
        <f>+'[5]Consumer Cost'!P34+'[6]Consumer Cost'!P34</f>
        <v>0.73880571626957636</v>
      </c>
      <c r="Q34" s="92">
        <f>+'[5]Consumer Cost'!Q34+'[6]Consumer Cost'!Q34</f>
        <v>0.80739469088025118</v>
      </c>
      <c r="R34" s="92">
        <f>+'[5]Consumer Cost'!R34+'[6]Consumer Cost'!R34</f>
        <v>0.88399309507548529</v>
      </c>
      <c r="S34" s="92">
        <f>+'[5]Consumer Cost'!S34+'[6]Consumer Cost'!S34</f>
        <v>0.96939601918749729</v>
      </c>
      <c r="T34" s="92">
        <f>+'[5]Consumer Cost'!T34+'[6]Consumer Cost'!T34</f>
        <v>1.0641150715380086</v>
      </c>
      <c r="U34" s="92">
        <f>+'[5]Consumer Cost'!U34+'[6]Consumer Cost'!U34</f>
        <v>1.1683521463236053</v>
      </c>
      <c r="V34" s="92">
        <f>+'[5]Consumer Cost'!V34+'[6]Consumer Cost'!V34</f>
        <v>1.2819989898770268</v>
      </c>
      <c r="W34" s="92">
        <f>+'[5]Consumer Cost'!W34+'[6]Consumer Cost'!W34</f>
        <v>1.4046603553833474</v>
      </c>
    </row>
    <row r="35" spans="1:23" x14ac:dyDescent="0.25">
      <c r="A35" s="22" t="str">
        <f>'Energy Usage'!A22</f>
        <v>Condensing Gas</v>
      </c>
      <c r="B35" s="92">
        <f>+'[5]Consumer Cost'!B35+'[6]Consumer Cost'!B35</f>
        <v>0</v>
      </c>
      <c r="C35" s="92">
        <f>+'[5]Consumer Cost'!C35+'[6]Consumer Cost'!C35</f>
        <v>3.3459213058634731E-2</v>
      </c>
      <c r="D35" s="92">
        <f>+'[5]Consumer Cost'!D35+'[6]Consumer Cost'!D35</f>
        <v>6.460198427880709E-2</v>
      </c>
      <c r="E35" s="92">
        <f>+'[5]Consumer Cost'!E35+'[6]Consumer Cost'!E35</f>
        <v>9.3667967133118799E-2</v>
      </c>
      <c r="F35" s="92">
        <f>+'[5]Consumer Cost'!F35+'[6]Consumer Cost'!F35</f>
        <v>0.12092589799941435</v>
      </c>
      <c r="G35" s="92">
        <f>+'[5]Consumer Cost'!G35+'[6]Consumer Cost'!G35</f>
        <v>0.1466908392300546</v>
      </c>
      <c r="H35" s="92">
        <f>+'[5]Consumer Cost'!H35+'[6]Consumer Cost'!H35</f>
        <v>0.17134352020898161</v>
      </c>
      <c r="I35" s="92">
        <f>+'[5]Consumer Cost'!I35+'[6]Consumer Cost'!I35</f>
        <v>0.1953500529598296</v>
      </c>
      <c r="J35" s="92">
        <f>+'[5]Consumer Cost'!J35+'[6]Consumer Cost'!J35</f>
        <v>0.21927940279874189</v>
      </c>
      <c r="K35" s="92">
        <f>+'[5]Consumer Cost'!K35+'[6]Consumer Cost'!K35</f>
        <v>0.24381522355475532</v>
      </c>
      <c r="L35" s="92">
        <f>+'[5]Consumer Cost'!L35+'[6]Consumer Cost'!L35</f>
        <v>0.26975826287385979</v>
      </c>
      <c r="M35" s="92">
        <f>+'[5]Consumer Cost'!M35+'[6]Consumer Cost'!M35</f>
        <v>0.29801578184939487</v>
      </c>
      <c r="N35" s="92">
        <f>+'[5]Consumer Cost'!N35+'[6]Consumer Cost'!N35</f>
        <v>0.32957554739838479</v>
      </c>
      <c r="O35" s="92">
        <f>+'[5]Consumer Cost'!O35+'[6]Consumer Cost'!O35</f>
        <v>0.36546401388003658</v>
      </c>
      <c r="P35" s="92">
        <f>+'[5]Consumer Cost'!P35+'[6]Consumer Cost'!P35</f>
        <v>0.40669109053162877</v>
      </c>
      <c r="Q35" s="92">
        <f>+'[5]Consumer Cost'!Q35+'[6]Consumer Cost'!Q35</f>
        <v>0.45418682871406846</v>
      </c>
      <c r="R35" s="92">
        <f>+'[5]Consumer Cost'!R35+'[6]Consumer Cost'!R35</f>
        <v>0.50873765197224408</v>
      </c>
      <c r="S35" s="92">
        <f>+'[5]Consumer Cost'!S35+'[6]Consumer Cost'!S35</f>
        <v>0.570930615794778</v>
      </c>
      <c r="T35" s="92">
        <f>+'[5]Consumer Cost'!T35+'[6]Consumer Cost'!T35</f>
        <v>0.64111321283824085</v>
      </c>
      <c r="U35" s="92">
        <f>+'[5]Consumer Cost'!U35+'[6]Consumer Cost'!U35</f>
        <v>0.71937361305527148</v>
      </c>
      <c r="V35" s="92">
        <f>+'[5]Consumer Cost'!V35+'[6]Consumer Cost'!V35</f>
        <v>0.80554267687566516</v>
      </c>
      <c r="W35" s="92">
        <f>+'[5]Consumer Cost'!W35+'[6]Consumer Cost'!W35</f>
        <v>0.8992155877336615</v>
      </c>
    </row>
    <row r="37" spans="1:23" x14ac:dyDescent="0.25">
      <c r="A37" s="4" t="s">
        <v>90</v>
      </c>
    </row>
    <row r="38" spans="1:23" x14ac:dyDescent="0.25">
      <c r="A38" s="5" t="str">
        <f>'Energy Usage'!A25</f>
        <v>Water Heat Ending</v>
      </c>
      <c r="B38" s="3">
        <f>'Energy Usage'!B25</f>
        <v>2014</v>
      </c>
      <c r="C38" s="3">
        <f>'Energy Usage'!C25</f>
        <v>2015</v>
      </c>
      <c r="D38" s="3">
        <f>'Energy Usage'!D25</f>
        <v>2016</v>
      </c>
      <c r="E38" s="3">
        <f>'Energy Usage'!E25</f>
        <v>2017</v>
      </c>
      <c r="F38" s="3">
        <f>'Energy Usage'!F25</f>
        <v>2018</v>
      </c>
      <c r="G38" s="3">
        <f>'Energy Usage'!G25</f>
        <v>2019</v>
      </c>
      <c r="H38" s="3">
        <f>'Energy Usage'!H25</f>
        <v>2020</v>
      </c>
      <c r="I38" s="3">
        <f>'Energy Usage'!I25</f>
        <v>2021</v>
      </c>
      <c r="J38" s="3">
        <f>'Energy Usage'!J25</f>
        <v>2022</v>
      </c>
      <c r="K38" s="3">
        <f>'Energy Usage'!K25</f>
        <v>2023</v>
      </c>
      <c r="L38" s="3">
        <f>'Energy Usage'!L25</f>
        <v>2024</v>
      </c>
      <c r="M38" s="3">
        <f>'Energy Usage'!M25</f>
        <v>2025</v>
      </c>
      <c r="N38" s="3">
        <f>'Energy Usage'!N25</f>
        <v>2026</v>
      </c>
      <c r="O38" s="3">
        <f>'Energy Usage'!O25</f>
        <v>2027</v>
      </c>
      <c r="P38" s="3">
        <f>'Energy Usage'!P25</f>
        <v>2028</v>
      </c>
      <c r="Q38" s="3">
        <f>'Energy Usage'!Q25</f>
        <v>2029</v>
      </c>
      <c r="R38" s="3">
        <f>'Energy Usage'!R25</f>
        <v>2030</v>
      </c>
      <c r="S38" s="3">
        <f>'Energy Usage'!S25</f>
        <v>2031</v>
      </c>
      <c r="T38" s="3">
        <f>'Energy Usage'!T25</f>
        <v>2032</v>
      </c>
      <c r="U38" s="3">
        <f>'Energy Usage'!U25</f>
        <v>2033</v>
      </c>
      <c r="V38" s="3">
        <f>'Energy Usage'!V25</f>
        <v>2034</v>
      </c>
      <c r="W38" s="3">
        <f>'Energy Usage'!W25</f>
        <v>2035</v>
      </c>
    </row>
    <row r="39" spans="1:23" ht="16.5" thickBot="1" x14ac:dyDescent="0.3">
      <c r="A39" s="25" t="s">
        <v>31</v>
      </c>
      <c r="B39" s="95">
        <f t="shared" ref="B39" si="4">SUM(B40:B44)</f>
        <v>253.50260172038523</v>
      </c>
      <c r="C39" s="95">
        <f t="shared" ref="C39:W39" si="5">SUM(C40:C44)</f>
        <v>254.40142597294374</v>
      </c>
      <c r="D39" s="95">
        <f t="shared" si="5"/>
        <v>255.45985490752457</v>
      </c>
      <c r="E39" s="95">
        <f t="shared" si="5"/>
        <v>256.66936951748784</v>
      </c>
      <c r="F39" s="95">
        <f t="shared" si="5"/>
        <v>258.02091980796257</v>
      </c>
      <c r="G39" s="95">
        <f t="shared" si="5"/>
        <v>259.50447109320351</v>
      </c>
      <c r="H39" s="95">
        <f t="shared" si="5"/>
        <v>261.10847453632289</v>
      </c>
      <c r="I39" s="95">
        <f t="shared" si="5"/>
        <v>262.81929647274694</v>
      </c>
      <c r="J39" s="95">
        <f t="shared" si="5"/>
        <v>264.62066548253432</v>
      </c>
      <c r="K39" s="95">
        <f t="shared" si="5"/>
        <v>266.49322005272177</v>
      </c>
      <c r="L39" s="95">
        <f t="shared" si="5"/>
        <v>268.41425702148263</v>
      </c>
      <c r="M39" s="95">
        <f t="shared" si="5"/>
        <v>270.35778426354636</v>
      </c>
      <c r="N39" s="95">
        <f t="shared" si="5"/>
        <v>272.2949628325502</v>
      </c>
      <c r="O39" s="95">
        <f t="shared" si="5"/>
        <v>274.19497979771063</v>
      </c>
      <c r="P39" s="95">
        <f t="shared" si="5"/>
        <v>276.02632594393231</v>
      </c>
      <c r="Q39" s="95">
        <f t="shared" si="5"/>
        <v>277.75837418143936</v>
      </c>
      <c r="R39" s="95">
        <f t="shared" si="5"/>
        <v>279.36308462468583</v>
      </c>
      <c r="S39" s="95">
        <f t="shared" si="5"/>
        <v>280.81662241150514</v>
      </c>
      <c r="T39" s="95">
        <f t="shared" si="5"/>
        <v>282.1006791208265</v>
      </c>
      <c r="U39" s="95">
        <f t="shared" si="5"/>
        <v>283.20333884863709</v>
      </c>
      <c r="V39" s="95">
        <f t="shared" si="5"/>
        <v>284.11941136760765</v>
      </c>
      <c r="W39" s="95">
        <f t="shared" si="5"/>
        <v>284.85024399588508</v>
      </c>
    </row>
    <row r="40" spans="1:23" ht="16.5" thickTop="1" x14ac:dyDescent="0.25">
      <c r="A40" s="3" t="str">
        <f>'Energy Usage'!A27</f>
        <v>Electric Resistance</v>
      </c>
      <c r="B40" s="92">
        <f>+'[5]Consumer Cost'!B40+'[6]Consumer Cost'!B40</f>
        <v>253.50260172038523</v>
      </c>
      <c r="C40" s="92">
        <f>+'[5]Consumer Cost'!C40+'[6]Consumer Cost'!C40</f>
        <v>251.20568190329996</v>
      </c>
      <c r="D40" s="92">
        <f>+'[5]Consumer Cost'!D40+'[6]Consumer Cost'!D40</f>
        <v>249.20306357616204</v>
      </c>
      <c r="E40" s="92">
        <f>+'[5]Consumer Cost'!E40+'[6]Consumer Cost'!E40</f>
        <v>247.47684853473541</v>
      </c>
      <c r="F40" s="92">
        <f>+'[5]Consumer Cost'!F40+'[6]Consumer Cost'!F40</f>
        <v>246.00855309828211</v>
      </c>
      <c r="G40" s="92">
        <f>+'[5]Consumer Cost'!G40+'[6]Consumer Cost'!G40</f>
        <v>244.77839491858498</v>
      </c>
      <c r="H40" s="92">
        <f>+'[5]Consumer Cost'!H40+'[6]Consumer Cost'!H40</f>
        <v>243.76446343269529</v>
      </c>
      <c r="I40" s="92">
        <f>+'[5]Consumer Cost'!I40+'[6]Consumer Cost'!I40</f>
        <v>242.94182702997722</v>
      </c>
      <c r="J40" s="92">
        <f>+'[5]Consumer Cost'!J40+'[6]Consumer Cost'!J40</f>
        <v>242.28166760319337</v>
      </c>
      <c r="K40" s="92">
        <f>+'[5]Consumer Cost'!K40+'[6]Consumer Cost'!K40</f>
        <v>241.75056991807045</v>
      </c>
      <c r="L40" s="92">
        <f>+'[5]Consumer Cost'!L40+'[6]Consumer Cost'!L40</f>
        <v>241.31011998504133</v>
      </c>
      <c r="M40" s="92">
        <f>+'[5]Consumer Cost'!M40+'[6]Consumer Cost'!M40</f>
        <v>240.91697174750394</v>
      </c>
      <c r="N40" s="92">
        <f>+'[5]Consumer Cost'!N40+'[6]Consumer Cost'!N40</f>
        <v>240.52351350564081</v>
      </c>
      <c r="O40" s="92">
        <f>+'[5]Consumer Cost'!O40+'[6]Consumer Cost'!O40</f>
        <v>240.0791980727036</v>
      </c>
      <c r="P40" s="92">
        <f>+'[5]Consumer Cost'!P40+'[6]Consumer Cost'!P40</f>
        <v>239.53249772680866</v>
      </c>
      <c r="Q40" s="92">
        <f>+'[5]Consumer Cost'!Q40+'[6]Consumer Cost'!Q40</f>
        <v>238.83332467433723</v>
      </c>
      <c r="R40" s="92">
        <f>+'[5]Consumer Cost'!R40+'[6]Consumer Cost'!R40</f>
        <v>237.93565014296198</v>
      </c>
      <c r="S40" s="92">
        <f>+'[5]Consumer Cost'!S40+'[6]Consumer Cost'!S40</f>
        <v>236.7999934597141</v>
      </c>
      <c r="T40" s="92">
        <f>+'[5]Consumer Cost'!T40+'[6]Consumer Cost'!T40</f>
        <v>235.39545916335595</v>
      </c>
      <c r="U40" s="92">
        <f>+'[5]Consumer Cost'!U40+'[6]Consumer Cost'!U40</f>
        <v>233.70107666520627</v>
      </c>
      <c r="V40" s="92">
        <f>+'[5]Consumer Cost'!V40+'[6]Consumer Cost'!V40</f>
        <v>231.70632153982456</v>
      </c>
      <c r="W40" s="92">
        <f>+'[5]Consumer Cost'!W40+'[6]Consumer Cost'!W40</f>
        <v>229.41083451230804</v>
      </c>
    </row>
    <row r="41" spans="1:23" x14ac:dyDescent="0.25">
      <c r="A41" s="3" t="str">
        <f>'Energy Usage'!A28</f>
        <v>HPWH</v>
      </c>
      <c r="B41" s="92">
        <f>+'[5]Consumer Cost'!B41+'[6]Consumer Cost'!B41</f>
        <v>0</v>
      </c>
      <c r="C41" s="92">
        <f>+'[5]Consumer Cost'!C41+'[6]Consumer Cost'!C41</f>
        <v>0.57282240127225081</v>
      </c>
      <c r="D41" s="92">
        <f>+'[5]Consumer Cost'!D41+'[6]Consumer Cost'!D41</f>
        <v>1.1194892144970707</v>
      </c>
      <c r="E41" s="92">
        <f>+'[5]Consumer Cost'!E41+'[6]Consumer Cost'!E41</f>
        <v>1.64234861668432</v>
      </c>
      <c r="F41" s="92">
        <f>+'[5]Consumer Cost'!F41+'[6]Consumer Cost'!F41</f>
        <v>2.144060696172005</v>
      </c>
      <c r="G41" s="92">
        <f>+'[5]Consumer Cost'!G41+'[6]Consumer Cost'!G41</f>
        <v>2.6277776545160836</v>
      </c>
      <c r="H41" s="92">
        <f>+'[5]Consumer Cost'!H41+'[6]Consumer Cost'!H41</f>
        <v>3.0973543192905013</v>
      </c>
      <c r="I41" s="92">
        <f>+'[5]Consumer Cost'!I41+'[6]Consumer Cost'!I41</f>
        <v>3.5575743327805296</v>
      </c>
      <c r="J41" s="92">
        <f>+'[5]Consumer Cost'!J41+'[6]Consumer Cost'!J41</f>
        <v>4.0143674714689466</v>
      </c>
      <c r="K41" s="92">
        <f>+'[5]Consumer Cost'!K41+'[6]Consumer Cost'!K41</f>
        <v>4.4749840069144096</v>
      </c>
      <c r="L41" s="92">
        <f>+'[5]Consumer Cost'!L41+'[6]Consumer Cost'!L41</f>
        <v>4.9480852904325916</v>
      </c>
      <c r="M41" s="92">
        <f>+'[5]Consumer Cost'!M41+'[6]Consumer Cost'!M41</f>
        <v>5.443708884045388</v>
      </c>
      <c r="N41" s="92">
        <f>+'[5]Consumer Cost'!N41+'[6]Consumer Cost'!N41</f>
        <v>5.9730745129051694</v>
      </c>
      <c r="O41" s="92">
        <f>+'[5]Consumer Cost'!O41+'[6]Consumer Cost'!O41</f>
        <v>6.548215466800321</v>
      </c>
      <c r="P41" s="92">
        <f>+'[5]Consumer Cost'!P41+'[6]Consumer Cost'!P41</f>
        <v>7.1814475989928894</v>
      </c>
      <c r="Q41" s="92">
        <f>+'[5]Consumer Cost'!Q41+'[6]Consumer Cost'!Q41</f>
        <v>7.8847198207077689</v>
      </c>
      <c r="R41" s="92">
        <f>+'[5]Consumer Cost'!R41+'[6]Consumer Cost'!R41</f>
        <v>8.668917928598546</v>
      </c>
      <c r="S41" s="92">
        <f>+'[5]Consumer Cost'!S41+'[6]Consumer Cost'!S41</f>
        <v>9.5432090579017128</v>
      </c>
      <c r="T41" s="92">
        <f>+'[5]Consumer Cost'!T41+'[6]Consumer Cost'!T41</f>
        <v>10.514511257995839</v>
      </c>
      <c r="U41" s="92">
        <f>+'[5]Consumer Cost'!U41+'[6]Consumer Cost'!U41</f>
        <v>11.587151571007663</v>
      </c>
      <c r="V41" s="92">
        <f>+'[5]Consumer Cost'!V41+'[6]Consumer Cost'!V41</f>
        <v>12.762742522501558</v>
      </c>
      <c r="W41" s="92">
        <f>+'[5]Consumer Cost'!W41+'[6]Consumer Cost'!W41</f>
        <v>14.040270644516708</v>
      </c>
    </row>
    <row r="42" spans="1:23" x14ac:dyDescent="0.25">
      <c r="A42" s="3" t="str">
        <f>'Energy Usage'!A29</f>
        <v>Gas Tank</v>
      </c>
      <c r="B42" s="92">
        <f>+'[5]Consumer Cost'!B42+'[6]Consumer Cost'!B42</f>
        <v>0</v>
      </c>
      <c r="C42" s="92">
        <f>+'[5]Consumer Cost'!C42+'[6]Consumer Cost'!C42</f>
        <v>2.104305927153824</v>
      </c>
      <c r="D42" s="92">
        <f>+'[5]Consumer Cost'!D42+'[6]Consumer Cost'!D42</f>
        <v>4.1209253520096754</v>
      </c>
      <c r="E42" s="92">
        <f>+'[5]Consumer Cost'!E42+'[6]Consumer Cost'!E42</f>
        <v>6.05490850262475</v>
      </c>
      <c r="F42" s="92">
        <f>+'[5]Consumer Cost'!F42+'[6]Consumer Cost'!F42</f>
        <v>7.9107332403375583</v>
      </c>
      <c r="G42" s="92">
        <f>+'[5]Consumer Cost'!G42+'[6]Consumer Cost'!G42</f>
        <v>9.6922082514182115</v>
      </c>
      <c r="H42" s="92">
        <f>+'[5]Consumer Cost'!H42+'[6]Consumer Cost'!H42</f>
        <v>11.402353056922506</v>
      </c>
      <c r="I42" s="92">
        <f>+'[5]Consumer Cost'!I42+'[6]Consumer Cost'!I42</f>
        <v>13.043263604658344</v>
      </c>
      <c r="J42" s="92">
        <f>+'[5]Consumer Cost'!J42+'[6]Consumer Cost'!J42</f>
        <v>14.615978863130984</v>
      </c>
      <c r="K42" s="92">
        <f>+'[5]Consumer Cost'!K42+'[6]Consumer Cost'!K42</f>
        <v>16.120370517039454</v>
      </c>
      <c r="L42" s="92">
        <f>+'[5]Consumer Cost'!L42+'[6]Consumer Cost'!L42</f>
        <v>17.5550829696178</v>
      </c>
      <c r="M42" s="92">
        <f>+'[5]Consumer Cost'!M42+'[6]Consumer Cost'!M42</f>
        <v>18.917552317074918</v>
      </c>
      <c r="N42" s="92">
        <f>+'[5]Consumer Cost'!N42+'[6]Consumer Cost'!N42</f>
        <v>20.204128674206068</v>
      </c>
      <c r="O42" s="92">
        <f>+'[5]Consumer Cost'!O42+'[6]Consumer Cost'!O42</f>
        <v>21.410314900817859</v>
      </c>
      <c r="P42" s="92">
        <f>+'[5]Consumer Cost'!P42+'[6]Consumer Cost'!P42</f>
        <v>22.531116932779916</v>
      </c>
      <c r="Q42" s="92">
        <f>+'[5]Consumer Cost'!Q42+'[6]Consumer Cost'!Q42</f>
        <v>23.561479601674105</v>
      </c>
      <c r="R42" s="92">
        <f>+'[5]Consumer Cost'!R42+'[6]Consumer Cost'!R42</f>
        <v>24.496762306607273</v>
      </c>
      <c r="S42" s="92">
        <f>+'[5]Consumer Cost'!S42+'[6]Consumer Cost'!S42</f>
        <v>25.333197115571629</v>
      </c>
      <c r="T42" s="92">
        <f>+'[5]Consumer Cost'!T42+'[6]Consumer Cost'!T42</f>
        <v>26.068272035569354</v>
      </c>
      <c r="U42" s="92">
        <f>+'[5]Consumer Cost'!U42+'[6]Consumer Cost'!U42</f>
        <v>26.700994799228379</v>
      </c>
      <c r="V42" s="92">
        <f>+'[5]Consumer Cost'!V42+'[6]Consumer Cost'!V42</f>
        <v>27.232013956121428</v>
      </c>
      <c r="W42" s="92">
        <f>+'[5]Consumer Cost'!W42+'[6]Consumer Cost'!W42</f>
        <v>27.663598114333276</v>
      </c>
    </row>
    <row r="43" spans="1:23" x14ac:dyDescent="0.25">
      <c r="A43" s="3" t="str">
        <f>'Energy Usage'!A30</f>
        <v>Instant Gas</v>
      </c>
      <c r="B43" s="92">
        <f>+'[5]Consumer Cost'!B43+'[6]Consumer Cost'!B43</f>
        <v>0</v>
      </c>
      <c r="C43" s="92">
        <f>+'[5]Consumer Cost'!C43+'[6]Consumer Cost'!C43</f>
        <v>0.1531195029834905</v>
      </c>
      <c r="D43" s="92">
        <f>+'[5]Consumer Cost'!D43+'[6]Consumer Cost'!D43</f>
        <v>0.30058443931983492</v>
      </c>
      <c r="E43" s="92">
        <f>+'[5]Consumer Cost'!E43+'[6]Consumer Cost'!E43</f>
        <v>0.4429540662368287</v>
      </c>
      <c r="F43" s="92">
        <f>+'[5]Consumer Cost'!F43+'[6]Consumer Cost'!F43</f>
        <v>0.58087251120756589</v>
      </c>
      <c r="G43" s="92">
        <f>+'[5]Consumer Cost'!G43+'[6]Consumer Cost'!G43</f>
        <v>0.71511710979709231</v>
      </c>
      <c r="H43" s="92">
        <f>+'[5]Consumer Cost'!H43+'[6]Consumer Cost'!H43</f>
        <v>0.84665620103579398</v>
      </c>
      <c r="I43" s="92">
        <f>+'[5]Consumer Cost'!I43+'[6]Consumer Cost'!I43</f>
        <v>0.97671305532788999</v>
      </c>
      <c r="J43" s="92">
        <f>+'[5]Consumer Cost'!J43+'[6]Consumer Cost'!J43</f>
        <v>1.1068298807926302</v>
      </c>
      <c r="K43" s="92">
        <f>+'[5]Consumer Cost'!K43+'[6]Consumer Cost'!K43</f>
        <v>1.2389230592908609</v>
      </c>
      <c r="L43" s="92">
        <f>+'[5]Consumer Cost'!L43+'[6]Consumer Cost'!L43</f>
        <v>1.3753185412035602</v>
      </c>
      <c r="M43" s="92">
        <f>+'[5]Consumer Cost'!M43+'[6]Consumer Cost'!M43</f>
        <v>1.5187555218193847</v>
      </c>
      <c r="N43" s="92">
        <f>+'[5]Consumer Cost'!N43+'[6]Consumer Cost'!N43</f>
        <v>1.6723480090197846</v>
      </c>
      <c r="O43" s="92">
        <f>+'[5]Consumer Cost'!O43+'[6]Consumer Cost'!O43</f>
        <v>1.8394982508376021</v>
      </c>
      <c r="P43" s="92">
        <f>+'[5]Consumer Cost'!P43+'[6]Consumer Cost'!P43</f>
        <v>2.0237630853092154</v>
      </c>
      <c r="Q43" s="92">
        <f>+'[5]Consumer Cost'!Q43+'[6]Consumer Cost'!Q43</f>
        <v>2.2286829499520708</v>
      </c>
      <c r="R43" s="92">
        <f>+'[5]Consumer Cost'!R43+'[6]Consumer Cost'!R43</f>
        <v>2.4575914539398109</v>
      </c>
      <c r="S43" s="92">
        <f>+'[5]Consumer Cost'!S43+'[6]Consumer Cost'!S43</f>
        <v>2.713428647203934</v>
      </c>
      <c r="T43" s="92">
        <f>+'[5]Consumer Cost'!T43+'[6]Consumer Cost'!T43</f>
        <v>2.9985816100017804</v>
      </c>
      <c r="U43" s="92">
        <f>+'[5]Consumer Cost'!U43+'[6]Consumer Cost'!U43</f>
        <v>3.3147713799468463</v>
      </c>
      <c r="V43" s="92">
        <f>+'[5]Consumer Cost'!V43+'[6]Consumer Cost'!V43</f>
        <v>3.6629968508784092</v>
      </c>
      <c r="W43" s="92">
        <f>+'[5]Consumer Cost'!W43+'[6]Consumer Cost'!W43</f>
        <v>4.0435365602945108</v>
      </c>
    </row>
    <row r="44" spans="1:23" x14ac:dyDescent="0.25">
      <c r="A44" s="3" t="str">
        <f>'Energy Usage'!A31</f>
        <v>Condensing Gas</v>
      </c>
      <c r="B44" s="92">
        <f>+'[5]Consumer Cost'!B44+'[6]Consumer Cost'!B44</f>
        <v>0</v>
      </c>
      <c r="C44" s="92">
        <f>+'[5]Consumer Cost'!C44+'[6]Consumer Cost'!C44</f>
        <v>0.36549623823421146</v>
      </c>
      <c r="D44" s="92">
        <f>+'[5]Consumer Cost'!D44+'[6]Consumer Cost'!D44</f>
        <v>0.71579232553597405</v>
      </c>
      <c r="E44" s="92">
        <f>+'[5]Consumer Cost'!E44+'[6]Consumer Cost'!E44</f>
        <v>1.0523097972065059</v>
      </c>
      <c r="F44" s="92">
        <f>+'[5]Consumer Cost'!F44+'[6]Consumer Cost'!F44</f>
        <v>1.3767002619633382</v>
      </c>
      <c r="G44" s="92">
        <f>+'[5]Consumer Cost'!G44+'[6]Consumer Cost'!G44</f>
        <v>1.6909731588871415</v>
      </c>
      <c r="H44" s="92">
        <f>+'[5]Consumer Cost'!H44+'[6]Consumer Cost'!H44</f>
        <v>1.9976475263788056</v>
      </c>
      <c r="I44" s="92">
        <f>+'[5]Consumer Cost'!I44+'[6]Consumer Cost'!I44</f>
        <v>2.2999184500029521</v>
      </c>
      <c r="J44" s="92">
        <f>+'[5]Consumer Cost'!J44+'[6]Consumer Cost'!J44</f>
        <v>2.6018216639483929</v>
      </c>
      <c r="K44" s="92">
        <f>+'[5]Consumer Cost'!K44+'[6]Consumer Cost'!K44</f>
        <v>2.9083725514065542</v>
      </c>
      <c r="L44" s="92">
        <f>+'[5]Consumer Cost'!L44+'[6]Consumer Cost'!L44</f>
        <v>3.2256502351873269</v>
      </c>
      <c r="M44" s="92">
        <f>+'[5]Consumer Cost'!M44+'[6]Consumer Cost'!M44</f>
        <v>3.5607957931027143</v>
      </c>
      <c r="N44" s="92">
        <f>+'[5]Consumer Cost'!N44+'[6]Consumer Cost'!N44</f>
        <v>3.9218981307783487</v>
      </c>
      <c r="O44" s="92">
        <f>+'[5]Consumer Cost'!O44+'[6]Consumer Cost'!O44</f>
        <v>4.3177531065512493</v>
      </c>
      <c r="P44" s="92">
        <f>+'[5]Consumer Cost'!P44+'[6]Consumer Cost'!P44</f>
        <v>4.7575006000416371</v>
      </c>
      <c r="Q44" s="92">
        <f>+'[5]Consumer Cost'!Q44+'[6]Consumer Cost'!Q44</f>
        <v>5.2501671347681782</v>
      </c>
      <c r="R44" s="92">
        <f>+'[5]Consumer Cost'!R44+'[6]Consumer Cost'!R44</f>
        <v>5.8041627925781993</v>
      </c>
      <c r="S44" s="92">
        <f>+'[5]Consumer Cost'!S44+'[6]Consumer Cost'!S44</f>
        <v>6.4267941311137271</v>
      </c>
      <c r="T44" s="92">
        <f>+'[5]Consumer Cost'!T44+'[6]Consumer Cost'!T44</f>
        <v>7.1238550539035179</v>
      </c>
      <c r="U44" s="92">
        <f>+'[5]Consumer Cost'!U44+'[6]Consumer Cost'!U44</f>
        <v>7.8993444332479417</v>
      </c>
      <c r="V44" s="92">
        <f>+'[5]Consumer Cost'!V44+'[6]Consumer Cost'!V44</f>
        <v>8.7553364982817072</v>
      </c>
      <c r="W44" s="92">
        <f>+'[5]Consumer Cost'!W44+'[6]Consumer Cost'!W44</f>
        <v>9.6920041644325305</v>
      </c>
    </row>
    <row r="47" spans="1:23" x14ac:dyDescent="0.25">
      <c r="A47" s="4" t="s">
        <v>91</v>
      </c>
    </row>
    <row r="48" spans="1:23" x14ac:dyDescent="0.25">
      <c r="A48" s="5" t="str">
        <f t="shared" ref="A48:W48" si="6">A57</f>
        <v>Water Heat Ending</v>
      </c>
      <c r="B48" s="3">
        <f t="shared" si="6"/>
        <v>2014</v>
      </c>
      <c r="C48" s="3">
        <f t="shared" si="6"/>
        <v>2015</v>
      </c>
      <c r="D48" s="3">
        <f t="shared" si="6"/>
        <v>2016</v>
      </c>
      <c r="E48" s="3">
        <f t="shared" si="6"/>
        <v>2017</v>
      </c>
      <c r="F48" s="3">
        <f t="shared" si="6"/>
        <v>2018</v>
      </c>
      <c r="G48" s="3">
        <f t="shared" si="6"/>
        <v>2019</v>
      </c>
      <c r="H48" s="3">
        <f t="shared" si="6"/>
        <v>2020</v>
      </c>
      <c r="I48" s="3">
        <f t="shared" si="6"/>
        <v>2021</v>
      </c>
      <c r="J48" s="3">
        <f t="shared" si="6"/>
        <v>2022</v>
      </c>
      <c r="K48" s="3">
        <f t="shared" si="6"/>
        <v>2023</v>
      </c>
      <c r="L48" s="3">
        <f t="shared" si="6"/>
        <v>2024</v>
      </c>
      <c r="M48" s="3">
        <f t="shared" si="6"/>
        <v>2025</v>
      </c>
      <c r="N48" s="3">
        <f t="shared" si="6"/>
        <v>2026</v>
      </c>
      <c r="O48" s="3">
        <f t="shared" si="6"/>
        <v>2027</v>
      </c>
      <c r="P48" s="3">
        <f t="shared" si="6"/>
        <v>2028</v>
      </c>
      <c r="Q48" s="3">
        <f t="shared" si="6"/>
        <v>2029</v>
      </c>
      <c r="R48" s="3">
        <f t="shared" si="6"/>
        <v>2030</v>
      </c>
      <c r="S48" s="3">
        <f t="shared" si="6"/>
        <v>2031</v>
      </c>
      <c r="T48" s="3">
        <f t="shared" si="6"/>
        <v>2032</v>
      </c>
      <c r="U48" s="3">
        <f t="shared" si="6"/>
        <v>2033</v>
      </c>
      <c r="V48" s="3">
        <f t="shared" si="6"/>
        <v>2034</v>
      </c>
      <c r="W48" s="3">
        <f t="shared" si="6"/>
        <v>2035</v>
      </c>
    </row>
    <row r="49" spans="1:23" ht="16.5" thickBot="1" x14ac:dyDescent="0.3">
      <c r="A49" s="25" t="str">
        <f t="shared" ref="A49:A54" si="7">A58</f>
        <v>Total</v>
      </c>
      <c r="B49" s="95">
        <f t="shared" ref="B49:W49" si="8">SUM(B50:B54)</f>
        <v>257.19245133903178</v>
      </c>
      <c r="C49" s="95">
        <f t="shared" si="8"/>
        <v>304.54239766490298</v>
      </c>
      <c r="D49" s="95">
        <f t="shared" si="8"/>
        <v>301.44436161893731</v>
      </c>
      <c r="E49" s="95">
        <f t="shared" si="8"/>
        <v>298.70803702935245</v>
      </c>
      <c r="F49" s="95">
        <f t="shared" si="8"/>
        <v>296.3140960151718</v>
      </c>
      <c r="G49" s="95">
        <f t="shared" si="8"/>
        <v>294.24441122542333</v>
      </c>
      <c r="H49" s="95">
        <f t="shared" si="8"/>
        <v>292.48198464147663</v>
      </c>
      <c r="I49" s="95">
        <f t="shared" si="8"/>
        <v>291.01088061238283</v>
      </c>
      <c r="J49" s="95">
        <f t="shared" si="8"/>
        <v>289.81616287429108</v>
      </c>
      <c r="K49" s="95">
        <f t="shared" si="8"/>
        <v>288.88383531951041</v>
      </c>
      <c r="L49" s="95">
        <f t="shared" si="8"/>
        <v>288.20078629445504</v>
      </c>
      <c r="M49" s="95">
        <f t="shared" si="8"/>
        <v>287.75473621858396</v>
      </c>
      <c r="N49" s="95">
        <f t="shared" si="8"/>
        <v>287.53418832858802</v>
      </c>
      <c r="O49" s="95">
        <f t="shared" si="8"/>
        <v>310.95570771118327</v>
      </c>
      <c r="P49" s="95">
        <f t="shared" si="8"/>
        <v>308.61090518294327</v>
      </c>
      <c r="Q49" s="95">
        <f t="shared" si="8"/>
        <v>306.55193585863287</v>
      </c>
      <c r="R49" s="95">
        <f t="shared" si="8"/>
        <v>304.76422183924115</v>
      </c>
      <c r="S49" s="95">
        <f t="shared" si="8"/>
        <v>303.23406276794617</v>
      </c>
      <c r="T49" s="95">
        <f t="shared" si="8"/>
        <v>301.9485852297862</v>
      </c>
      <c r="U49" s="95">
        <f t="shared" si="8"/>
        <v>300.89569509332216</v>
      </c>
      <c r="V49" s="95">
        <f t="shared" si="8"/>
        <v>300.06403262402841</v>
      </c>
      <c r="W49" s="95">
        <f t="shared" si="8"/>
        <v>299.44293020897885</v>
      </c>
    </row>
    <row r="50" spans="1:23" ht="16.5" thickTop="1" x14ac:dyDescent="0.25">
      <c r="A50" s="3" t="str">
        <f t="shared" si="7"/>
        <v>Electric Resistance</v>
      </c>
      <c r="B50" s="92">
        <f>+'[5]Consumer Cost'!B50+'[6]Consumer Cost'!B50</f>
        <v>257.19245133903178</v>
      </c>
      <c r="C50" s="92">
        <f>+'[5]Consumer Cost'!C50+'[6]Consumer Cost'!C50</f>
        <v>241.88170050701129</v>
      </c>
      <c r="D50" s="92">
        <f>+'[5]Consumer Cost'!D50+'[6]Consumer Cost'!D50</f>
        <v>227.48293365338506</v>
      </c>
      <c r="E50" s="92">
        <f>+'[5]Consumer Cost'!E50+'[6]Consumer Cost'!E50</f>
        <v>213.94179076100644</v>
      </c>
      <c r="F50" s="92">
        <f>+'[5]Consumer Cost'!F50+'[6]Consumer Cost'!F50</f>
        <v>201.20715470045062</v>
      </c>
      <c r="G50" s="92">
        <f>+'[5]Consumer Cost'!G50+'[6]Consumer Cost'!G50</f>
        <v>189.23095758200651</v>
      </c>
      <c r="H50" s="92">
        <f>+'[5]Consumer Cost'!H50+'[6]Consumer Cost'!H50</f>
        <v>177.96799868487932</v>
      </c>
      <c r="I50" s="92">
        <f>+'[5]Consumer Cost'!I50+'[6]Consumer Cost'!I50</f>
        <v>167.37577327049863</v>
      </c>
      <c r="J50" s="92">
        <f>+'[5]Consumer Cost'!J50+'[6]Consumer Cost'!J50</f>
        <v>157.41431162838884</v>
      </c>
      <c r="K50" s="92">
        <f>+'[5]Consumer Cost'!K50+'[6]Consumer Cost'!K50</f>
        <v>148.04602774212626</v>
      </c>
      <c r="L50" s="92">
        <f>+'[5]Consumer Cost'!L50+'[6]Consumer Cost'!L50</f>
        <v>139.23557699962529</v>
      </c>
      <c r="M50" s="92">
        <f>+'[5]Consumer Cost'!M50+'[6]Consumer Cost'!M50</f>
        <v>130.94972240650984</v>
      </c>
      <c r="N50" s="92">
        <f>+'[5]Consumer Cost'!N50+'[6]Consumer Cost'!N50</f>
        <v>123.15720879376798</v>
      </c>
      <c r="O50" s="92">
        <f>+'[5]Consumer Cost'!O50+'[6]Consumer Cost'!O50</f>
        <v>115.8286445413793</v>
      </c>
      <c r="P50" s="92">
        <f>+'[5]Consumer Cost'!P50+'[6]Consumer Cost'!P50</f>
        <v>108.93639036826667</v>
      </c>
      <c r="Q50" s="92">
        <f>+'[5]Consumer Cost'!Q50+'[6]Consumer Cost'!Q50</f>
        <v>102.45445476586673</v>
      </c>
      <c r="R50" s="92">
        <f>+'[5]Consumer Cost'!R50+'[6]Consumer Cost'!R50</f>
        <v>96.35839567793559</v>
      </c>
      <c r="S50" s="92">
        <f>+'[5]Consumer Cost'!S50+'[6]Consumer Cost'!S50</f>
        <v>90.625228053012592</v>
      </c>
      <c r="T50" s="92">
        <f>+'[5]Consumer Cost'!T50+'[6]Consumer Cost'!T50</f>
        <v>85.233336918339134</v>
      </c>
      <c r="U50" s="92">
        <f>+'[5]Consumer Cost'!U50+'[6]Consumer Cost'!U50</f>
        <v>80.162395645064478</v>
      </c>
      <c r="V50" s="92">
        <f>+'[5]Consumer Cost'!V50+'[6]Consumer Cost'!V50</f>
        <v>75.393289094340759</v>
      </c>
      <c r="W50" s="92">
        <f>+'[5]Consumer Cost'!W50+'[6]Consumer Cost'!W50</f>
        <v>70.90804135249563</v>
      </c>
    </row>
    <row r="51" spans="1:23" x14ac:dyDescent="0.25">
      <c r="A51" s="3" t="str">
        <f t="shared" si="7"/>
        <v>HPWH</v>
      </c>
      <c r="B51" s="92">
        <f>+'[5]Consumer Cost'!B51+'[6]Consumer Cost'!B51</f>
        <v>0</v>
      </c>
      <c r="C51" s="92">
        <f>+'[5]Consumer Cost'!C51+'[6]Consumer Cost'!C51</f>
        <v>11.503193101911226</v>
      </c>
      <c r="D51" s="92">
        <f>+'[5]Consumer Cost'!D51+'[6]Consumer Cost'!D51</f>
        <v>12.575130291560384</v>
      </c>
      <c r="E51" s="92">
        <f>+'[5]Consumer Cost'!E51+'[6]Consumer Cost'!E51</f>
        <v>13.596740770651122</v>
      </c>
      <c r="F51" s="92">
        <f>+'[5]Consumer Cost'!F51+'[6]Consumer Cost'!F51</f>
        <v>14.571243847876826</v>
      </c>
      <c r="G51" s="92">
        <f>+'[5]Consumer Cost'!G51+'[6]Consumer Cost'!G51</f>
        <v>15.501666534480663</v>
      </c>
      <c r="H51" s="92">
        <f>+'[5]Consumer Cost'!H51+'[6]Consumer Cost'!H51</f>
        <v>16.390855244576127</v>
      </c>
      <c r="I51" s="92">
        <f>+'[5]Consumer Cost'!I51+'[6]Consumer Cost'!I51</f>
        <v>17.241486783131791</v>
      </c>
      <c r="J51" s="92">
        <f>+'[5]Consumer Cost'!J51+'[6]Consumer Cost'!J51</f>
        <v>18.056078665210393</v>
      </c>
      <c r="K51" s="92">
        <f>+'[5]Consumer Cost'!K51+'[6]Consumer Cost'!K51</f>
        <v>18.836998807372062</v>
      </c>
      <c r="L51" s="92">
        <f>+'[5]Consumer Cost'!L51+'[6]Consumer Cost'!L51</f>
        <v>19.586474629636783</v>
      </c>
      <c r="M51" s="92">
        <f>+'[5]Consumer Cost'!M51+'[6]Consumer Cost'!M51</f>
        <v>20.306601604042093</v>
      </c>
      <c r="N51" s="92">
        <f>+'[5]Consumer Cost'!N51+'[6]Consumer Cost'!N51</f>
        <v>20.999351283618477</v>
      </c>
      <c r="O51" s="92">
        <f>+'[5]Consumer Cost'!O51+'[6]Consumer Cost'!O51</f>
        <v>75.808868935668812</v>
      </c>
      <c r="P51" s="92">
        <f>+'[5]Consumer Cost'!P51+'[6]Consumer Cost'!P51</f>
        <v>81.393737349339133</v>
      </c>
      <c r="Q51" s="92">
        <f>+'[5]Consumer Cost'!Q51+'[6]Consumer Cost'!Q51</f>
        <v>86.724315294962253</v>
      </c>
      <c r="R51" s="92">
        <f>+'[5]Consumer Cost'!R51+'[6]Consumer Cost'!R51</f>
        <v>91.81700382452641</v>
      </c>
      <c r="S51" s="92">
        <f>+'[5]Consumer Cost'!S51+'[6]Consumer Cost'!S51</f>
        <v>96.687225794928423</v>
      </c>
      <c r="T51" s="92">
        <f>+'[5]Consumer Cost'!T51+'[6]Consumer Cost'!T51</f>
        <v>101.34948541775475</v>
      </c>
      <c r="U51" s="92">
        <f>+'[5]Consumer Cost'!U51+'[6]Consumer Cost'!U51</f>
        <v>105.81742418313806</v>
      </c>
      <c r="V51" s="92">
        <f>+'[5]Consumer Cost'!V51+'[6]Consumer Cost'!V51</f>
        <v>110.10387337962409</v>
      </c>
      <c r="W51" s="92">
        <f>+'[5]Consumer Cost'!W51+'[6]Consumer Cost'!W51</f>
        <v>114.22090341833345</v>
      </c>
    </row>
    <row r="52" spans="1:23" x14ac:dyDescent="0.25">
      <c r="A52" s="3" t="str">
        <f t="shared" si="7"/>
        <v>Gas Tank</v>
      </c>
      <c r="B52" s="92">
        <f>+'[5]Consumer Cost'!B52+'[6]Consumer Cost'!B52</f>
        <v>0</v>
      </c>
      <c r="C52" s="92">
        <f>+'[5]Consumer Cost'!C52+'[6]Consumer Cost'!C52</f>
        <v>51.157504055980468</v>
      </c>
      <c r="D52" s="92">
        <f>+'[5]Consumer Cost'!D52+'[6]Consumer Cost'!D52</f>
        <v>61.386297673991855</v>
      </c>
      <c r="E52" s="92">
        <f>+'[5]Consumer Cost'!E52+'[6]Consumer Cost'!E52</f>
        <v>71.169505497694928</v>
      </c>
      <c r="F52" s="92">
        <f>+'[5]Consumer Cost'!F52+'[6]Consumer Cost'!F52</f>
        <v>80.535697466844354</v>
      </c>
      <c r="G52" s="92">
        <f>+'[5]Consumer Cost'!G52+'[6]Consumer Cost'!G52</f>
        <v>89.511787108936176</v>
      </c>
      <c r="H52" s="92">
        <f>+'[5]Consumer Cost'!H52+'[6]Consumer Cost'!H52</f>
        <v>98.123130712021151</v>
      </c>
      <c r="I52" s="92">
        <f>+'[5]Consumer Cost'!I52+'[6]Consumer Cost'!I52</f>
        <v>106.39362055875242</v>
      </c>
      <c r="J52" s="92">
        <f>+'[5]Consumer Cost'!J52+'[6]Consumer Cost'!J52</f>
        <v>114.34577258069183</v>
      </c>
      <c r="K52" s="92">
        <f>+'[5]Consumer Cost'!K52+'[6]Consumer Cost'!K52</f>
        <v>122.00080877001211</v>
      </c>
      <c r="L52" s="92">
        <f>+'[5]Consumer Cost'!L52+'[6]Consumer Cost'!L52</f>
        <v>129.37873466519295</v>
      </c>
      <c r="M52" s="92">
        <f>+'[5]Consumer Cost'!M52+'[6]Consumer Cost'!M52</f>
        <v>136.49841220803202</v>
      </c>
      <c r="N52" s="92">
        <f>+'[5]Consumer Cost'!N52+'[6]Consumer Cost'!N52</f>
        <v>143.37762825120154</v>
      </c>
      <c r="O52" s="92">
        <f>+'[5]Consumer Cost'!O52+'[6]Consumer Cost'!O52</f>
        <v>119.31819423413515</v>
      </c>
      <c r="P52" s="92">
        <f>+'[5]Consumer Cost'!P52+'[6]Consumer Cost'!P52</f>
        <v>118.28077746533742</v>
      </c>
      <c r="Q52" s="92">
        <f>+'[5]Consumer Cost'!Q52+'[6]Consumer Cost'!Q52</f>
        <v>117.37316579780392</v>
      </c>
      <c r="R52" s="92">
        <f>+'[5]Consumer Cost'!R52+'[6]Consumer Cost'!R52</f>
        <v>116.58882233677917</v>
      </c>
      <c r="S52" s="92">
        <f>+'[5]Consumer Cost'!S52+'[6]Consumer Cost'!S52</f>
        <v>115.92160892000518</v>
      </c>
      <c r="T52" s="92">
        <f>+'[5]Consumer Cost'!T52+'[6]Consumer Cost'!T52</f>
        <v>115.36576289369231</v>
      </c>
      <c r="U52" s="92">
        <f>+'[5]Consumer Cost'!U52+'[6]Consumer Cost'!U52</f>
        <v>114.91587526511964</v>
      </c>
      <c r="V52" s="92">
        <f>+'[5]Consumer Cost'!V52+'[6]Consumer Cost'!V52</f>
        <v>114.56687015006358</v>
      </c>
      <c r="W52" s="92">
        <f>+'[5]Consumer Cost'!W52+'[6]Consumer Cost'!W52</f>
        <v>114.31398543814977</v>
      </c>
    </row>
    <row r="53" spans="1:23" x14ac:dyDescent="0.25">
      <c r="A53" s="3" t="str">
        <f t="shared" si="7"/>
        <v>Instant Gas</v>
      </c>
      <c r="B53" s="92">
        <f>+'[5]Consumer Cost'!B53+'[6]Consumer Cost'!B53</f>
        <v>0</v>
      </c>
      <c r="C53" s="92">
        <f>+'[5]Consumer Cost'!C53+'[6]Consumer Cost'!C53</f>
        <v>0</v>
      </c>
      <c r="D53" s="92">
        <f>+'[5]Consumer Cost'!D53+'[6]Consumer Cost'!D53</f>
        <v>0</v>
      </c>
      <c r="E53" s="92">
        <f>+'[5]Consumer Cost'!E53+'[6]Consumer Cost'!E53</f>
        <v>0</v>
      </c>
      <c r="F53" s="92">
        <f>+'[5]Consumer Cost'!F53+'[6]Consumer Cost'!F53</f>
        <v>0</v>
      </c>
      <c r="G53" s="92">
        <f>+'[5]Consumer Cost'!G53+'[6]Consumer Cost'!G53</f>
        <v>0</v>
      </c>
      <c r="H53" s="92">
        <f>+'[5]Consumer Cost'!H53+'[6]Consumer Cost'!H53</f>
        <v>0</v>
      </c>
      <c r="I53" s="92">
        <f>+'[5]Consumer Cost'!I53+'[6]Consumer Cost'!I53</f>
        <v>0</v>
      </c>
      <c r="J53" s="92">
        <f>+'[5]Consumer Cost'!J53+'[6]Consumer Cost'!J53</f>
        <v>0</v>
      </c>
      <c r="K53" s="92">
        <f>+'[5]Consumer Cost'!K53+'[6]Consumer Cost'!K53</f>
        <v>0</v>
      </c>
      <c r="L53" s="92">
        <f>+'[5]Consumer Cost'!L53+'[6]Consumer Cost'!L53</f>
        <v>0</v>
      </c>
      <c r="M53" s="92">
        <f>+'[5]Consumer Cost'!M53+'[6]Consumer Cost'!M53</f>
        <v>0</v>
      </c>
      <c r="N53" s="92">
        <f>+'[5]Consumer Cost'!N53+'[6]Consumer Cost'!N53</f>
        <v>0</v>
      </c>
      <c r="O53" s="92">
        <f>+'[5]Consumer Cost'!O53+'[6]Consumer Cost'!O53</f>
        <v>0</v>
      </c>
      <c r="P53" s="92">
        <f>+'[5]Consumer Cost'!P53+'[6]Consumer Cost'!P53</f>
        <v>0</v>
      </c>
      <c r="Q53" s="92">
        <f>+'[5]Consumer Cost'!Q53+'[6]Consumer Cost'!Q53</f>
        <v>0</v>
      </c>
      <c r="R53" s="92">
        <f>+'[5]Consumer Cost'!R53+'[6]Consumer Cost'!R53</f>
        <v>0</v>
      </c>
      <c r="S53" s="92">
        <f>+'[5]Consumer Cost'!S53+'[6]Consumer Cost'!S53</f>
        <v>0</v>
      </c>
      <c r="T53" s="92">
        <f>+'[5]Consumer Cost'!T53+'[6]Consumer Cost'!T53</f>
        <v>0</v>
      </c>
      <c r="U53" s="92">
        <f>+'[5]Consumer Cost'!U53+'[6]Consumer Cost'!U53</f>
        <v>0</v>
      </c>
      <c r="V53" s="92">
        <f>+'[5]Consumer Cost'!V53+'[6]Consumer Cost'!V53</f>
        <v>0</v>
      </c>
      <c r="W53" s="92">
        <f>+'[5]Consumer Cost'!W53+'[6]Consumer Cost'!W53</f>
        <v>0</v>
      </c>
    </row>
    <row r="54" spans="1:23" x14ac:dyDescent="0.25">
      <c r="A54" s="3" t="str">
        <f t="shared" si="7"/>
        <v>Condensing Gas</v>
      </c>
      <c r="B54" s="92">
        <f>+'[5]Consumer Cost'!B54+'[6]Consumer Cost'!B54</f>
        <v>0</v>
      </c>
      <c r="C54" s="92">
        <f>+'[5]Consumer Cost'!C54+'[6]Consumer Cost'!C54</f>
        <v>0</v>
      </c>
      <c r="D54" s="92">
        <f>+'[5]Consumer Cost'!D54+'[6]Consumer Cost'!D54</f>
        <v>0</v>
      </c>
      <c r="E54" s="92">
        <f>+'[5]Consumer Cost'!E54+'[6]Consumer Cost'!E54</f>
        <v>0</v>
      </c>
      <c r="F54" s="92">
        <f>+'[5]Consumer Cost'!F54+'[6]Consumer Cost'!F54</f>
        <v>0</v>
      </c>
      <c r="G54" s="92">
        <f>+'[5]Consumer Cost'!G54+'[6]Consumer Cost'!G54</f>
        <v>0</v>
      </c>
      <c r="H54" s="92">
        <f>+'[5]Consumer Cost'!H54+'[6]Consumer Cost'!H54</f>
        <v>0</v>
      </c>
      <c r="I54" s="92">
        <f>+'[5]Consumer Cost'!I54+'[6]Consumer Cost'!I54</f>
        <v>0</v>
      </c>
      <c r="J54" s="92">
        <f>+'[5]Consumer Cost'!J54+'[6]Consumer Cost'!J54</f>
        <v>0</v>
      </c>
      <c r="K54" s="92">
        <f>+'[5]Consumer Cost'!K54+'[6]Consumer Cost'!K54</f>
        <v>0</v>
      </c>
      <c r="L54" s="92">
        <f>+'[5]Consumer Cost'!L54+'[6]Consumer Cost'!L54</f>
        <v>0</v>
      </c>
      <c r="M54" s="92">
        <f>+'[5]Consumer Cost'!M54+'[6]Consumer Cost'!M54</f>
        <v>0</v>
      </c>
      <c r="N54" s="92">
        <f>+'[5]Consumer Cost'!N54+'[6]Consumer Cost'!N54</f>
        <v>0</v>
      </c>
      <c r="O54" s="92">
        <f>+'[5]Consumer Cost'!O54+'[6]Consumer Cost'!O54</f>
        <v>0</v>
      </c>
      <c r="P54" s="92">
        <f>+'[5]Consumer Cost'!P54+'[6]Consumer Cost'!P54</f>
        <v>0</v>
      </c>
      <c r="Q54" s="92">
        <f>+'[5]Consumer Cost'!Q54+'[6]Consumer Cost'!Q54</f>
        <v>0</v>
      </c>
      <c r="R54" s="92">
        <f>+'[5]Consumer Cost'!R54+'[6]Consumer Cost'!R54</f>
        <v>0</v>
      </c>
      <c r="S54" s="92">
        <f>+'[5]Consumer Cost'!S54+'[6]Consumer Cost'!S54</f>
        <v>0</v>
      </c>
      <c r="T54" s="92">
        <f>+'[5]Consumer Cost'!T54+'[6]Consumer Cost'!T54</f>
        <v>0</v>
      </c>
      <c r="U54" s="92">
        <f>+'[5]Consumer Cost'!U54+'[6]Consumer Cost'!U54</f>
        <v>0</v>
      </c>
      <c r="V54" s="92">
        <f>+'[5]Consumer Cost'!V54+'[6]Consumer Cost'!V54</f>
        <v>0</v>
      </c>
      <c r="W54" s="92">
        <f>+'[5]Consumer Cost'!W54+'[6]Consumer Cost'!W54</f>
        <v>0</v>
      </c>
    </row>
    <row r="55" spans="1:23" x14ac:dyDescent="0.25">
      <c r="A55" s="4"/>
    </row>
    <row r="56" spans="1:23" x14ac:dyDescent="0.25">
      <c r="A56" s="4" t="s">
        <v>92</v>
      </c>
    </row>
    <row r="57" spans="1:23" x14ac:dyDescent="0.25">
      <c r="A57" s="5" t="str">
        <f>'Water Heaters Purchased'!A13</f>
        <v>Water Heat Ending</v>
      </c>
      <c r="B57" s="3">
        <f>'Water Heaters Purchased'!B13</f>
        <v>2014</v>
      </c>
      <c r="C57" s="3">
        <f>'Water Heaters Purchased'!C13</f>
        <v>2015</v>
      </c>
      <c r="D57" s="3">
        <f>'Water Heaters Purchased'!D13</f>
        <v>2016</v>
      </c>
      <c r="E57" s="3">
        <f>'Water Heaters Purchased'!E13</f>
        <v>2017</v>
      </c>
      <c r="F57" s="3">
        <f>'Water Heaters Purchased'!F13</f>
        <v>2018</v>
      </c>
      <c r="G57" s="3">
        <f>'Water Heaters Purchased'!G13</f>
        <v>2019</v>
      </c>
      <c r="H57" s="3">
        <f>'Water Heaters Purchased'!H13</f>
        <v>2020</v>
      </c>
      <c r="I57" s="3">
        <f>'Water Heaters Purchased'!I13</f>
        <v>2021</v>
      </c>
      <c r="J57" s="3">
        <f>'Water Heaters Purchased'!J13</f>
        <v>2022</v>
      </c>
      <c r="K57" s="3">
        <f>'Water Heaters Purchased'!K13</f>
        <v>2023</v>
      </c>
      <c r="L57" s="3">
        <f>'Water Heaters Purchased'!L13</f>
        <v>2024</v>
      </c>
      <c r="M57" s="3">
        <f>'Water Heaters Purchased'!M13</f>
        <v>2025</v>
      </c>
      <c r="N57" s="3">
        <f>'Water Heaters Purchased'!N13</f>
        <v>2026</v>
      </c>
      <c r="O57" s="3">
        <f>'Water Heaters Purchased'!O13</f>
        <v>2027</v>
      </c>
      <c r="P57" s="3">
        <f>'Water Heaters Purchased'!P13</f>
        <v>2028</v>
      </c>
      <c r="Q57" s="3">
        <f>'Water Heaters Purchased'!Q13</f>
        <v>2029</v>
      </c>
      <c r="R57" s="3">
        <f>'Water Heaters Purchased'!R13</f>
        <v>2030</v>
      </c>
      <c r="S57" s="3">
        <f>'Water Heaters Purchased'!S13</f>
        <v>2031</v>
      </c>
      <c r="T57" s="3">
        <f>'Water Heaters Purchased'!T13</f>
        <v>2032</v>
      </c>
      <c r="U57" s="3">
        <f>'Water Heaters Purchased'!U13</f>
        <v>2033</v>
      </c>
      <c r="V57" s="3">
        <f>'Water Heaters Purchased'!V13</f>
        <v>2034</v>
      </c>
      <c r="W57" s="3">
        <f>'Water Heaters Purchased'!W13</f>
        <v>2035</v>
      </c>
    </row>
    <row r="58" spans="1:23" ht="16.5" thickBot="1" x14ac:dyDescent="0.3">
      <c r="A58" s="25" t="s">
        <v>31</v>
      </c>
      <c r="B58" s="95">
        <f t="shared" ref="B58" si="9">SUM(B59:B63)</f>
        <v>0</v>
      </c>
      <c r="C58" s="95">
        <f t="shared" ref="C58:D58" si="10">SUM(C59:C63)</f>
        <v>50.830297934176016</v>
      </c>
      <c r="D58" s="95">
        <f t="shared" si="10"/>
        <v>50.830297934176016</v>
      </c>
      <c r="E58" s="95">
        <f t="shared" ref="E58:W58" si="11">SUM(E59:E63)</f>
        <v>50.830297934176023</v>
      </c>
      <c r="F58" s="95">
        <f t="shared" si="11"/>
        <v>50.830297934176023</v>
      </c>
      <c r="G58" s="95">
        <f t="shared" si="11"/>
        <v>50.830297934176023</v>
      </c>
      <c r="H58" s="95">
        <f t="shared" si="11"/>
        <v>50.830297934176016</v>
      </c>
      <c r="I58" s="95">
        <f t="shared" si="11"/>
        <v>50.830297934176016</v>
      </c>
      <c r="J58" s="95">
        <f t="shared" si="11"/>
        <v>50.830297934176016</v>
      </c>
      <c r="K58" s="95">
        <f t="shared" si="11"/>
        <v>50.830297934176016</v>
      </c>
      <c r="L58" s="95">
        <f t="shared" si="11"/>
        <v>50.830297934176016</v>
      </c>
      <c r="M58" s="95">
        <f t="shared" si="11"/>
        <v>50.830297934176016</v>
      </c>
      <c r="N58" s="95">
        <f t="shared" si="11"/>
        <v>50.830297934176016</v>
      </c>
      <c r="O58" s="95">
        <f t="shared" si="11"/>
        <v>76.897962213158763</v>
      </c>
      <c r="P58" s="95">
        <f t="shared" si="11"/>
        <v>76.897962213158763</v>
      </c>
      <c r="Q58" s="95">
        <f t="shared" si="11"/>
        <v>76.897962213158763</v>
      </c>
      <c r="R58" s="95">
        <f t="shared" si="11"/>
        <v>76.897962213158763</v>
      </c>
      <c r="S58" s="95">
        <f t="shared" si="11"/>
        <v>76.897962213158763</v>
      </c>
      <c r="T58" s="95">
        <f t="shared" si="11"/>
        <v>76.897962213158763</v>
      </c>
      <c r="U58" s="95">
        <f t="shared" si="11"/>
        <v>76.897962213158763</v>
      </c>
      <c r="V58" s="95">
        <f t="shared" si="11"/>
        <v>76.897962213158763</v>
      </c>
      <c r="W58" s="95">
        <f t="shared" si="11"/>
        <v>76.897962213158763</v>
      </c>
    </row>
    <row r="59" spans="1:23" ht="16.5" thickTop="1" x14ac:dyDescent="0.25">
      <c r="A59" s="15" t="str">
        <f>'Water Heaters Purchased'!A15</f>
        <v>Electric Resistance</v>
      </c>
      <c r="B59" s="92">
        <f>+'[5]Consumer Cost'!B59+'[6]Consumer Cost'!B59</f>
        <v>0</v>
      </c>
      <c r="C59" s="92">
        <f>+'[5]Consumer Cost'!C59+'[6]Consumer Cost'!C59</f>
        <v>0</v>
      </c>
      <c r="D59" s="92">
        <f>+'[5]Consumer Cost'!D59+'[6]Consumer Cost'!D59</f>
        <v>0</v>
      </c>
      <c r="E59" s="92">
        <f>+'[5]Consumer Cost'!E59+'[6]Consumer Cost'!E59</f>
        <v>0</v>
      </c>
      <c r="F59" s="92">
        <f>+'[5]Consumer Cost'!F59+'[6]Consumer Cost'!F59</f>
        <v>0</v>
      </c>
      <c r="G59" s="92">
        <f>+'[5]Consumer Cost'!G59+'[6]Consumer Cost'!G59</f>
        <v>0</v>
      </c>
      <c r="H59" s="92">
        <f>+'[5]Consumer Cost'!H59+'[6]Consumer Cost'!H59</f>
        <v>0</v>
      </c>
      <c r="I59" s="92">
        <f>+'[5]Consumer Cost'!I59+'[6]Consumer Cost'!I59</f>
        <v>0</v>
      </c>
      <c r="J59" s="92">
        <f>+'[5]Consumer Cost'!J59+'[6]Consumer Cost'!J59</f>
        <v>0</v>
      </c>
      <c r="K59" s="92">
        <f>+'[5]Consumer Cost'!K59+'[6]Consumer Cost'!K59</f>
        <v>0</v>
      </c>
      <c r="L59" s="92">
        <f>+'[5]Consumer Cost'!L59+'[6]Consumer Cost'!L59</f>
        <v>0</v>
      </c>
      <c r="M59" s="92">
        <f>+'[5]Consumer Cost'!M59+'[6]Consumer Cost'!M59</f>
        <v>0</v>
      </c>
      <c r="N59" s="92">
        <f>+'[5]Consumer Cost'!N59+'[6]Consumer Cost'!N59</f>
        <v>0</v>
      </c>
      <c r="O59" s="92">
        <f>+'[5]Consumer Cost'!O59+'[6]Consumer Cost'!O59</f>
        <v>0</v>
      </c>
      <c r="P59" s="92">
        <f>+'[5]Consumer Cost'!P59+'[6]Consumer Cost'!P59</f>
        <v>0</v>
      </c>
      <c r="Q59" s="92">
        <f>+'[5]Consumer Cost'!Q59+'[6]Consumer Cost'!Q59</f>
        <v>0</v>
      </c>
      <c r="R59" s="92">
        <f>+'[5]Consumer Cost'!R59+'[6]Consumer Cost'!R59</f>
        <v>0</v>
      </c>
      <c r="S59" s="92">
        <f>+'[5]Consumer Cost'!S59+'[6]Consumer Cost'!S59</f>
        <v>0</v>
      </c>
      <c r="T59" s="92">
        <f>+'[5]Consumer Cost'!T59+'[6]Consumer Cost'!T59</f>
        <v>0</v>
      </c>
      <c r="U59" s="92">
        <f>+'[5]Consumer Cost'!U59+'[6]Consumer Cost'!U59</f>
        <v>0</v>
      </c>
      <c r="V59" s="92">
        <f>+'[5]Consumer Cost'!V59+'[6]Consumer Cost'!V59</f>
        <v>0</v>
      </c>
      <c r="W59" s="92">
        <f>+'[5]Consumer Cost'!W59+'[6]Consumer Cost'!W59</f>
        <v>0</v>
      </c>
    </row>
    <row r="60" spans="1:23" x14ac:dyDescent="0.25">
      <c r="A60" s="15" t="str">
        <f>'Water Heaters Purchased'!A16</f>
        <v>HPWH</v>
      </c>
      <c r="B60" s="92">
        <f>+'[5]Consumer Cost'!B60+'[6]Consumer Cost'!B60</f>
        <v>0</v>
      </c>
      <c r="C60" s="92">
        <f>+'[5]Consumer Cost'!C60+'[6]Consumer Cost'!C60</f>
        <v>10.377505136456477</v>
      </c>
      <c r="D60" s="92">
        <f>+'[5]Consumer Cost'!D60+'[6]Consumer Cost'!D60</f>
        <v>10.377505136456477</v>
      </c>
      <c r="E60" s="92">
        <f>+'[5]Consumer Cost'!E60+'[6]Consumer Cost'!E60</f>
        <v>10.377505136456477</v>
      </c>
      <c r="F60" s="92">
        <f>+'[5]Consumer Cost'!F60+'[6]Consumer Cost'!F60</f>
        <v>10.377505136456476</v>
      </c>
      <c r="G60" s="92">
        <f>+'[5]Consumer Cost'!G60+'[6]Consumer Cost'!G60</f>
        <v>10.377505136456476</v>
      </c>
      <c r="H60" s="92">
        <f>+'[5]Consumer Cost'!H60+'[6]Consumer Cost'!H60</f>
        <v>10.377505136456474</v>
      </c>
      <c r="I60" s="92">
        <f>+'[5]Consumer Cost'!I60+'[6]Consumer Cost'!I60</f>
        <v>10.377505136456474</v>
      </c>
      <c r="J60" s="92">
        <f>+'[5]Consumer Cost'!J60+'[6]Consumer Cost'!J60</f>
        <v>10.377505136456474</v>
      </c>
      <c r="K60" s="92">
        <f>+'[5]Consumer Cost'!K60+'[6]Consumer Cost'!K60</f>
        <v>10.377505136456474</v>
      </c>
      <c r="L60" s="92">
        <f>+'[5]Consumer Cost'!L60+'[6]Consumer Cost'!L60</f>
        <v>10.377505136456474</v>
      </c>
      <c r="M60" s="92">
        <f>+'[5]Consumer Cost'!M60+'[6]Consumer Cost'!M60</f>
        <v>10.377505136456474</v>
      </c>
      <c r="N60" s="92">
        <f>+'[5]Consumer Cost'!N60+'[6]Consumer Cost'!N60</f>
        <v>10.377505136456474</v>
      </c>
      <c r="O60" s="92">
        <f>+'[5]Consumer Cost'!O60+'[6]Consumer Cost'!O60</f>
        <v>59.330421247517819</v>
      </c>
      <c r="P60" s="92">
        <f>+'[5]Consumer Cost'!P60+'[6]Consumer Cost'!P60</f>
        <v>59.330421247517819</v>
      </c>
      <c r="Q60" s="92">
        <f>+'[5]Consumer Cost'!Q60+'[6]Consumer Cost'!Q60</f>
        <v>59.330421247517819</v>
      </c>
      <c r="R60" s="92">
        <f>+'[5]Consumer Cost'!R60+'[6]Consumer Cost'!R60</f>
        <v>59.330421247517819</v>
      </c>
      <c r="S60" s="92">
        <f>+'[5]Consumer Cost'!S60+'[6]Consumer Cost'!S60</f>
        <v>59.330421247517819</v>
      </c>
      <c r="T60" s="92">
        <f>+'[5]Consumer Cost'!T60+'[6]Consumer Cost'!T60</f>
        <v>59.330421247517819</v>
      </c>
      <c r="U60" s="92">
        <f>+'[5]Consumer Cost'!U60+'[6]Consumer Cost'!U60</f>
        <v>59.330421247517819</v>
      </c>
      <c r="V60" s="92">
        <f>+'[5]Consumer Cost'!V60+'[6]Consumer Cost'!V60</f>
        <v>59.330421247517819</v>
      </c>
      <c r="W60" s="92">
        <f>+'[5]Consumer Cost'!W60+'[6]Consumer Cost'!W60</f>
        <v>59.330421247517819</v>
      </c>
    </row>
    <row r="61" spans="1:23" x14ac:dyDescent="0.25">
      <c r="A61" s="15" t="str">
        <f>'Water Heaters Purchased'!A17</f>
        <v>Gas Tank</v>
      </c>
      <c r="B61" s="92">
        <f>+'[5]Consumer Cost'!B61+'[6]Consumer Cost'!B61</f>
        <v>0</v>
      </c>
      <c r="C61" s="92">
        <f>+'[5]Consumer Cost'!C61+'[6]Consumer Cost'!C61</f>
        <v>40.452792797719539</v>
      </c>
      <c r="D61" s="92">
        <f>+'[5]Consumer Cost'!D61+'[6]Consumer Cost'!D61</f>
        <v>40.452792797719539</v>
      </c>
      <c r="E61" s="92">
        <f>+'[5]Consumer Cost'!E61+'[6]Consumer Cost'!E61</f>
        <v>40.452792797719546</v>
      </c>
      <c r="F61" s="92">
        <f>+'[5]Consumer Cost'!F61+'[6]Consumer Cost'!F61</f>
        <v>40.452792797719546</v>
      </c>
      <c r="G61" s="92">
        <f>+'[5]Consumer Cost'!G61+'[6]Consumer Cost'!G61</f>
        <v>40.452792797719546</v>
      </c>
      <c r="H61" s="92">
        <f>+'[5]Consumer Cost'!H61+'[6]Consumer Cost'!H61</f>
        <v>40.452792797719546</v>
      </c>
      <c r="I61" s="92">
        <f>+'[5]Consumer Cost'!I61+'[6]Consumer Cost'!I61</f>
        <v>40.452792797719546</v>
      </c>
      <c r="J61" s="92">
        <f>+'[5]Consumer Cost'!J61+'[6]Consumer Cost'!J61</f>
        <v>40.452792797719546</v>
      </c>
      <c r="K61" s="92">
        <f>+'[5]Consumer Cost'!K61+'[6]Consumer Cost'!K61</f>
        <v>40.452792797719546</v>
      </c>
      <c r="L61" s="92">
        <f>+'[5]Consumer Cost'!L61+'[6]Consumer Cost'!L61</f>
        <v>40.452792797719546</v>
      </c>
      <c r="M61" s="92">
        <f>+'[5]Consumer Cost'!M61+'[6]Consumer Cost'!M61</f>
        <v>40.452792797719546</v>
      </c>
      <c r="N61" s="92">
        <f>+'[5]Consumer Cost'!N61+'[6]Consumer Cost'!N61</f>
        <v>40.452792797719546</v>
      </c>
      <c r="O61" s="92">
        <f>+'[5]Consumer Cost'!O61+'[6]Consumer Cost'!O61</f>
        <v>17.567540965640944</v>
      </c>
      <c r="P61" s="92">
        <f>+'[5]Consumer Cost'!P61+'[6]Consumer Cost'!P61</f>
        <v>17.567540965640944</v>
      </c>
      <c r="Q61" s="92">
        <f>+'[5]Consumer Cost'!Q61+'[6]Consumer Cost'!Q61</f>
        <v>17.567540965640944</v>
      </c>
      <c r="R61" s="92">
        <f>+'[5]Consumer Cost'!R61+'[6]Consumer Cost'!R61</f>
        <v>17.567540965640948</v>
      </c>
      <c r="S61" s="92">
        <f>+'[5]Consumer Cost'!S61+'[6]Consumer Cost'!S61</f>
        <v>17.567540965640948</v>
      </c>
      <c r="T61" s="92">
        <f>+'[5]Consumer Cost'!T61+'[6]Consumer Cost'!T61</f>
        <v>17.567540965640944</v>
      </c>
      <c r="U61" s="92">
        <f>+'[5]Consumer Cost'!U61+'[6]Consumer Cost'!U61</f>
        <v>17.567540965640944</v>
      </c>
      <c r="V61" s="92">
        <f>+'[5]Consumer Cost'!V61+'[6]Consumer Cost'!V61</f>
        <v>17.567540965640944</v>
      </c>
      <c r="W61" s="92">
        <f>+'[5]Consumer Cost'!W61+'[6]Consumer Cost'!W61</f>
        <v>17.567540965640944</v>
      </c>
    </row>
    <row r="62" spans="1:23" x14ac:dyDescent="0.25">
      <c r="A62" s="15" t="str">
        <f>'Water Heaters Purchased'!A18</f>
        <v>Instant Gas</v>
      </c>
      <c r="B62" s="92">
        <f>+'[5]Consumer Cost'!B62+'[6]Consumer Cost'!B62</f>
        <v>0</v>
      </c>
      <c r="C62" s="92">
        <f>+'[5]Consumer Cost'!C62+'[6]Consumer Cost'!C62</f>
        <v>0</v>
      </c>
      <c r="D62" s="92">
        <f>+'[5]Consumer Cost'!D62+'[6]Consumer Cost'!D62</f>
        <v>0</v>
      </c>
      <c r="E62" s="92">
        <f>+'[5]Consumer Cost'!E62+'[6]Consumer Cost'!E62</f>
        <v>0</v>
      </c>
      <c r="F62" s="92">
        <f>+'[5]Consumer Cost'!F62+'[6]Consumer Cost'!F62</f>
        <v>0</v>
      </c>
      <c r="G62" s="92">
        <f>+'[5]Consumer Cost'!G62+'[6]Consumer Cost'!G62</f>
        <v>0</v>
      </c>
      <c r="H62" s="92">
        <f>+'[5]Consumer Cost'!H62+'[6]Consumer Cost'!H62</f>
        <v>0</v>
      </c>
      <c r="I62" s="92">
        <f>+'[5]Consumer Cost'!I62+'[6]Consumer Cost'!I62</f>
        <v>0</v>
      </c>
      <c r="J62" s="92">
        <f>+'[5]Consumer Cost'!J62+'[6]Consumer Cost'!J62</f>
        <v>0</v>
      </c>
      <c r="K62" s="92">
        <f>+'[5]Consumer Cost'!K62+'[6]Consumer Cost'!K62</f>
        <v>0</v>
      </c>
      <c r="L62" s="92">
        <f>+'[5]Consumer Cost'!L62+'[6]Consumer Cost'!L62</f>
        <v>0</v>
      </c>
      <c r="M62" s="92">
        <f>+'[5]Consumer Cost'!M62+'[6]Consumer Cost'!M62</f>
        <v>0</v>
      </c>
      <c r="N62" s="92">
        <f>+'[5]Consumer Cost'!N62+'[6]Consumer Cost'!N62</f>
        <v>0</v>
      </c>
      <c r="O62" s="92">
        <f>+'[5]Consumer Cost'!O62+'[6]Consumer Cost'!O62</f>
        <v>0</v>
      </c>
      <c r="P62" s="92">
        <f>+'[5]Consumer Cost'!P62+'[6]Consumer Cost'!P62</f>
        <v>0</v>
      </c>
      <c r="Q62" s="92">
        <f>+'[5]Consumer Cost'!Q62+'[6]Consumer Cost'!Q62</f>
        <v>0</v>
      </c>
      <c r="R62" s="92">
        <f>+'[5]Consumer Cost'!R62+'[6]Consumer Cost'!R62</f>
        <v>0</v>
      </c>
      <c r="S62" s="92">
        <f>+'[5]Consumer Cost'!S62+'[6]Consumer Cost'!S62</f>
        <v>0</v>
      </c>
      <c r="T62" s="92">
        <f>+'[5]Consumer Cost'!T62+'[6]Consumer Cost'!T62</f>
        <v>0</v>
      </c>
      <c r="U62" s="92">
        <f>+'[5]Consumer Cost'!U62+'[6]Consumer Cost'!U62</f>
        <v>0</v>
      </c>
      <c r="V62" s="92">
        <f>+'[5]Consumer Cost'!V62+'[6]Consumer Cost'!V62</f>
        <v>0</v>
      </c>
      <c r="W62" s="92">
        <f>+'[5]Consumer Cost'!W62+'[6]Consumer Cost'!W62</f>
        <v>0</v>
      </c>
    </row>
    <row r="63" spans="1:23" x14ac:dyDescent="0.25">
      <c r="A63" s="15" t="str">
        <f>'Water Heaters Purchased'!A19</f>
        <v>Condensing Gas</v>
      </c>
      <c r="B63" s="92">
        <f>+'[5]Consumer Cost'!B63+'[6]Consumer Cost'!B63</f>
        <v>0</v>
      </c>
      <c r="C63" s="92">
        <f>+'[5]Consumer Cost'!C63+'[6]Consumer Cost'!C63</f>
        <v>0</v>
      </c>
      <c r="D63" s="92">
        <f>+'[5]Consumer Cost'!D63+'[6]Consumer Cost'!D63</f>
        <v>0</v>
      </c>
      <c r="E63" s="92">
        <f>+'[5]Consumer Cost'!E63+'[6]Consumer Cost'!E63</f>
        <v>0</v>
      </c>
      <c r="F63" s="92">
        <f>+'[5]Consumer Cost'!F63+'[6]Consumer Cost'!F63</f>
        <v>0</v>
      </c>
      <c r="G63" s="92">
        <f>+'[5]Consumer Cost'!G63+'[6]Consumer Cost'!G63</f>
        <v>0</v>
      </c>
      <c r="H63" s="92">
        <f>+'[5]Consumer Cost'!H63+'[6]Consumer Cost'!H63</f>
        <v>0</v>
      </c>
      <c r="I63" s="92">
        <f>+'[5]Consumer Cost'!I63+'[6]Consumer Cost'!I63</f>
        <v>0</v>
      </c>
      <c r="J63" s="92">
        <f>+'[5]Consumer Cost'!J63+'[6]Consumer Cost'!J63</f>
        <v>0</v>
      </c>
      <c r="K63" s="92">
        <f>+'[5]Consumer Cost'!K63+'[6]Consumer Cost'!K63</f>
        <v>0</v>
      </c>
      <c r="L63" s="92">
        <f>+'[5]Consumer Cost'!L63+'[6]Consumer Cost'!L63</f>
        <v>0</v>
      </c>
      <c r="M63" s="92">
        <f>+'[5]Consumer Cost'!M63+'[6]Consumer Cost'!M63</f>
        <v>0</v>
      </c>
      <c r="N63" s="92">
        <f>+'[5]Consumer Cost'!N63+'[6]Consumer Cost'!N63</f>
        <v>0</v>
      </c>
      <c r="O63" s="92">
        <f>+'[5]Consumer Cost'!O63+'[6]Consumer Cost'!O63</f>
        <v>0</v>
      </c>
      <c r="P63" s="92">
        <f>+'[5]Consumer Cost'!P63+'[6]Consumer Cost'!P63</f>
        <v>0</v>
      </c>
      <c r="Q63" s="92">
        <f>+'[5]Consumer Cost'!Q63+'[6]Consumer Cost'!Q63</f>
        <v>0</v>
      </c>
      <c r="R63" s="92">
        <f>+'[5]Consumer Cost'!R63+'[6]Consumer Cost'!R63</f>
        <v>0</v>
      </c>
      <c r="S63" s="92">
        <f>+'[5]Consumer Cost'!S63+'[6]Consumer Cost'!S63</f>
        <v>0</v>
      </c>
      <c r="T63" s="92">
        <f>+'[5]Consumer Cost'!T63+'[6]Consumer Cost'!T63</f>
        <v>0</v>
      </c>
      <c r="U63" s="92">
        <f>+'[5]Consumer Cost'!U63+'[6]Consumer Cost'!U63</f>
        <v>0</v>
      </c>
      <c r="V63" s="92">
        <f>+'[5]Consumer Cost'!V63+'[6]Consumer Cost'!V63</f>
        <v>0</v>
      </c>
      <c r="W63" s="92">
        <f>+'[5]Consumer Cost'!W63+'[6]Consumer Cost'!W63</f>
        <v>0</v>
      </c>
    </row>
    <row r="64" spans="1:23" x14ac:dyDescent="0.25">
      <c r="A64" s="4"/>
    </row>
    <row r="65" spans="1:23" x14ac:dyDescent="0.25">
      <c r="A65" s="4" t="s">
        <v>93</v>
      </c>
    </row>
    <row r="66" spans="1:23" x14ac:dyDescent="0.25">
      <c r="A66" s="8" t="str">
        <f>'Water Heater Stock'!A13</f>
        <v>Water Heat Ending</v>
      </c>
      <c r="B66" s="3">
        <f>'Water Heater Stock'!B13</f>
        <v>2014</v>
      </c>
      <c r="C66" s="3">
        <f>'Water Heater Stock'!C13</f>
        <v>2015</v>
      </c>
      <c r="D66" s="3">
        <f>'Water Heater Stock'!D13</f>
        <v>2016</v>
      </c>
      <c r="E66" s="3">
        <f>'Water Heater Stock'!E13</f>
        <v>2017</v>
      </c>
      <c r="F66" s="3">
        <f>'Water Heater Stock'!F13</f>
        <v>2018</v>
      </c>
      <c r="G66" s="3">
        <f>'Water Heater Stock'!G13</f>
        <v>2019</v>
      </c>
      <c r="H66" s="3">
        <f>'Water Heater Stock'!H13</f>
        <v>2020</v>
      </c>
      <c r="I66" s="3">
        <f>'Water Heater Stock'!I13</f>
        <v>2021</v>
      </c>
      <c r="J66" s="3">
        <f>'Water Heater Stock'!J13</f>
        <v>2022</v>
      </c>
      <c r="K66" s="3">
        <f>'Water Heater Stock'!K13</f>
        <v>2023</v>
      </c>
      <c r="L66" s="3">
        <f>'Water Heater Stock'!L13</f>
        <v>2024</v>
      </c>
      <c r="M66" s="3">
        <f>'Water Heater Stock'!M13</f>
        <v>2025</v>
      </c>
      <c r="N66" s="3">
        <f>'Water Heater Stock'!N13</f>
        <v>2026</v>
      </c>
      <c r="O66" s="3">
        <f>'Water Heater Stock'!O13</f>
        <v>2027</v>
      </c>
      <c r="P66" s="3">
        <f>'Water Heater Stock'!P13</f>
        <v>2028</v>
      </c>
      <c r="Q66" s="3">
        <f>'Water Heater Stock'!Q13</f>
        <v>2029</v>
      </c>
      <c r="R66" s="3">
        <f>'Water Heater Stock'!R13</f>
        <v>2030</v>
      </c>
      <c r="S66" s="3">
        <f>'Water Heater Stock'!S13</f>
        <v>2031</v>
      </c>
      <c r="T66" s="3">
        <f>'Water Heater Stock'!T13</f>
        <v>2032</v>
      </c>
      <c r="U66" s="3">
        <f>'Water Heater Stock'!U13</f>
        <v>2033</v>
      </c>
      <c r="V66" s="3">
        <f>'Water Heater Stock'!V13</f>
        <v>2034</v>
      </c>
      <c r="W66" s="3">
        <f>'Water Heater Stock'!W13</f>
        <v>2035</v>
      </c>
    </row>
    <row r="67" spans="1:23" ht="16.5" thickBot="1" x14ac:dyDescent="0.3">
      <c r="A67" s="25" t="str">
        <f t="shared" ref="A67" si="12">A68</f>
        <v>Electric Resistance</v>
      </c>
      <c r="B67" s="95">
        <f t="shared" ref="B67" si="13">SUM(B68:B72)</f>
        <v>3.6898496186465271</v>
      </c>
      <c r="C67" s="95">
        <f t="shared" ref="C67:W67" si="14">SUM(C68:C72)</f>
        <v>4.2135936834026193</v>
      </c>
      <c r="D67" s="95">
        <f t="shared" si="14"/>
        <v>4.6999274578189887</v>
      </c>
      <c r="E67" s="95">
        <f t="shared" si="14"/>
        <v>5.151523105491334</v>
      </c>
      <c r="F67" s="95">
        <f t="shared" si="14"/>
        <v>5.570861921187082</v>
      </c>
      <c r="G67" s="95">
        <f t="shared" si="14"/>
        <v>5.9602479643331341</v>
      </c>
      <c r="H67" s="95">
        <f t="shared" si="14"/>
        <v>6.3218207186830391</v>
      </c>
      <c r="I67" s="95">
        <f t="shared" si="14"/>
        <v>6.6575668477222365</v>
      </c>
      <c r="J67" s="95">
        <f t="shared" si="14"/>
        <v>6.9693311104014928</v>
      </c>
      <c r="K67" s="95">
        <f t="shared" si="14"/>
        <v>7.2588264971750878</v>
      </c>
      <c r="L67" s="95">
        <f t="shared" si="14"/>
        <v>7.5276436420362813</v>
      </c>
      <c r="M67" s="95">
        <f t="shared" si="14"/>
        <v>7.7772595622645344</v>
      </c>
      <c r="N67" s="95">
        <f t="shared" si="14"/>
        <v>8.0090457739050542</v>
      </c>
      <c r="O67" s="95">
        <f t="shared" si="14"/>
        <v>8.1090880137923822</v>
      </c>
      <c r="P67" s="95">
        <f t="shared" si="14"/>
        <v>8.2019843794020453</v>
      </c>
      <c r="Q67" s="95">
        <f t="shared" si="14"/>
        <v>8.2882452903253014</v>
      </c>
      <c r="R67" s="95">
        <f t="shared" si="14"/>
        <v>8.3683447076111825</v>
      </c>
      <c r="S67" s="95">
        <f t="shared" si="14"/>
        <v>8.442722737948074</v>
      </c>
      <c r="T67" s="95">
        <f t="shared" si="14"/>
        <v>8.5117880518323279</v>
      </c>
      <c r="U67" s="95">
        <f t="shared" si="14"/>
        <v>8.5759201290105658</v>
      </c>
      <c r="V67" s="95">
        <f t="shared" si="14"/>
        <v>8.6354713435332151</v>
      </c>
      <c r="W67" s="95">
        <f t="shared" si="14"/>
        <v>8.6907688998756747</v>
      </c>
    </row>
    <row r="68" spans="1:23" ht="16.5" thickTop="1" x14ac:dyDescent="0.25">
      <c r="A68" s="15" t="str">
        <f>'Water Heater Stock'!A15</f>
        <v>Electric Resistance</v>
      </c>
      <c r="B68" s="92">
        <f>+'[5]Consumer Cost'!B68+'[6]Consumer Cost'!B68</f>
        <v>3.6898496186465271</v>
      </c>
      <c r="C68" s="92">
        <f>+'[5]Consumer Cost'!C68+'[6]Consumer Cost'!C68</f>
        <v>3.4262889316003466</v>
      </c>
      <c r="D68" s="92">
        <f>+'[5]Consumer Cost'!D68+'[6]Consumer Cost'!D68</f>
        <v>3.1815540079146074</v>
      </c>
      <c r="E68" s="92">
        <f>+'[5]Consumer Cost'!E68+'[6]Consumer Cost'!E68</f>
        <v>2.954300150206421</v>
      </c>
      <c r="F68" s="92">
        <f>+'[5]Consumer Cost'!F68+'[6]Consumer Cost'!F68</f>
        <v>2.7432787109059626</v>
      </c>
      <c r="G68" s="92">
        <f>+'[5]Consumer Cost'!G68+'[6]Consumer Cost'!G68</f>
        <v>2.5473302315555366</v>
      </c>
      <c r="H68" s="92">
        <f>+'[5]Consumer Cost'!H68+'[6]Consumer Cost'!H68</f>
        <v>2.3653780721587125</v>
      </c>
      <c r="I68" s="92">
        <f>+'[5]Consumer Cost'!I68+'[6]Consumer Cost'!I68</f>
        <v>2.196422495575947</v>
      </c>
      <c r="J68" s="92">
        <f>+'[5]Consumer Cost'!J68+'[6]Consumer Cost'!J68</f>
        <v>2.0395351744633801</v>
      </c>
      <c r="K68" s="92">
        <f>+'[5]Consumer Cost'!K68+'[6]Consumer Cost'!K68</f>
        <v>1.8938540905731385</v>
      </c>
      <c r="L68" s="92">
        <f>+'[5]Consumer Cost'!L68+'[6]Consumer Cost'!L68</f>
        <v>1.7585787983893426</v>
      </c>
      <c r="M68" s="92">
        <f>+'[5]Consumer Cost'!M68+'[6]Consumer Cost'!M68</f>
        <v>1.6329660270758182</v>
      </c>
      <c r="N68" s="92">
        <f>+'[5]Consumer Cost'!N68+'[6]Consumer Cost'!N68</f>
        <v>1.5163255965704026</v>
      </c>
      <c r="O68" s="92">
        <f>+'[5]Consumer Cost'!O68+'[6]Consumer Cost'!O68</f>
        <v>1.4080166253868025</v>
      </c>
      <c r="P68" s="92">
        <f>+'[5]Consumer Cost'!P68+'[6]Consumer Cost'!P68</f>
        <v>1.3074440092877453</v>
      </c>
      <c r="Q68" s="92">
        <f>+'[5]Consumer Cost'!Q68+'[6]Consumer Cost'!Q68</f>
        <v>1.2140551514814775</v>
      </c>
      <c r="R68" s="92">
        <f>+'[5]Consumer Cost'!R68+'[6]Consumer Cost'!R68</f>
        <v>1.1273369263756579</v>
      </c>
      <c r="S68" s="92">
        <f>+'[5]Consumer Cost'!S68+'[6]Consumer Cost'!S68</f>
        <v>1.0468128602059679</v>
      </c>
      <c r="T68" s="92">
        <f>+'[5]Consumer Cost'!T68+'[6]Consumer Cost'!T68</f>
        <v>0.97204051304839878</v>
      </c>
      <c r="U68" s="92">
        <f>+'[5]Consumer Cost'!U68+'[6]Consumer Cost'!U68</f>
        <v>0.90260904783065599</v>
      </c>
      <c r="V68" s="92">
        <f>+'[5]Consumer Cost'!V68+'[6]Consumer Cost'!V68</f>
        <v>0.83813697298560919</v>
      </c>
      <c r="W68" s="92">
        <f>+'[5]Consumer Cost'!W68+'[6]Consumer Cost'!W68</f>
        <v>0.77827004634377994</v>
      </c>
    </row>
    <row r="69" spans="1:23" x14ac:dyDescent="0.25">
      <c r="A69" s="15" t="str">
        <f>'Water Heater Stock'!A16</f>
        <v>HPWH</v>
      </c>
      <c r="B69" s="92">
        <f>+'[5]Consumer Cost'!B69+'[6]Consumer Cost'!B69</f>
        <v>0</v>
      </c>
      <c r="C69" s="92">
        <f>+'[5]Consumer Cost'!C69+'[6]Consumer Cost'!C69</f>
        <v>6.2505332473253045E-2</v>
      </c>
      <c r="D69" s="92">
        <f>+'[5]Consumer Cost'!D69+'[6]Consumer Cost'!D69</f>
        <v>0.12054599834127375</v>
      </c>
      <c r="E69" s="92">
        <f>+'[5]Consumer Cost'!E69+'[6]Consumer Cost'!E69</f>
        <v>0.17444090236157866</v>
      </c>
      <c r="F69" s="92">
        <f>+'[5]Consumer Cost'!F69+'[6]Consumer Cost'!F69</f>
        <v>0.22448617038043323</v>
      </c>
      <c r="G69" s="92">
        <f>+'[5]Consumer Cost'!G69+'[6]Consumer Cost'!G69</f>
        <v>0.27095677639794102</v>
      </c>
      <c r="H69" s="92">
        <f>+'[5]Consumer Cost'!H69+'[6]Consumer Cost'!H69</f>
        <v>0.31410805341419828</v>
      </c>
      <c r="I69" s="92">
        <f>+'[5]Consumer Cost'!I69+'[6]Consumer Cost'!I69</f>
        <v>0.35417709635786576</v>
      </c>
      <c r="J69" s="92">
        <f>+'[5]Consumer Cost'!J69+'[6]Consumer Cost'!J69</f>
        <v>0.39138406480555693</v>
      </c>
      <c r="K69" s="92">
        <f>+'[5]Consumer Cost'!K69+'[6]Consumer Cost'!K69</f>
        <v>0.42593339264984165</v>
      </c>
      <c r="L69" s="92">
        <f>+'[5]Consumer Cost'!L69+'[6]Consumer Cost'!L69</f>
        <v>0.4580149113623917</v>
      </c>
      <c r="M69" s="92">
        <f>+'[5]Consumer Cost'!M69+'[6]Consumer Cost'!M69</f>
        <v>0.48780489302404528</v>
      </c>
      <c r="N69" s="92">
        <f>+'[5]Consumer Cost'!N69+'[6]Consumer Cost'!N69</f>
        <v>0.51546701885272361</v>
      </c>
      <c r="O69" s="92">
        <f>+'[5]Consumer Cost'!O69+'[6]Consumer Cost'!O69</f>
        <v>0.83600432962932369</v>
      </c>
      <c r="P69" s="92">
        <f>+'[5]Consumer Cost'!P69+'[6]Consumer Cost'!P69</f>
        <v>1.133646118207595</v>
      </c>
      <c r="Q69" s="92">
        <f>+'[5]Consumer Cost'!Q69+'[6]Consumer Cost'!Q69</f>
        <v>1.4100277790302758</v>
      </c>
      <c r="R69" s="92">
        <f>+'[5]Consumer Cost'!R69+'[6]Consumer Cost'!R69</f>
        <v>1.6666678926513363</v>
      </c>
      <c r="S69" s="92">
        <f>+'[5]Consumer Cost'!S69+'[6]Consumer Cost'!S69</f>
        <v>1.9049765695851784</v>
      </c>
      <c r="T69" s="92">
        <f>+'[5]Consumer Cost'!T69+'[6]Consumer Cost'!T69</f>
        <v>2.1262631981666029</v>
      </c>
      <c r="U69" s="92">
        <f>+'[5]Consumer Cost'!U69+'[6]Consumer Cost'!U69</f>
        <v>2.3317436389922115</v>
      </c>
      <c r="V69" s="92">
        <f>+'[5]Consumer Cost'!V69+'[6]Consumer Cost'!V69</f>
        <v>2.522546905473134</v>
      </c>
      <c r="W69" s="92">
        <f>+'[5]Consumer Cost'!W69+'[6]Consumer Cost'!W69</f>
        <v>2.6997213672054188</v>
      </c>
    </row>
    <row r="70" spans="1:23" x14ac:dyDescent="0.25">
      <c r="A70" s="15" t="str">
        <f>'Water Heater Stock'!A17</f>
        <v>Gas Tank</v>
      </c>
      <c r="B70" s="92">
        <f>+'[5]Consumer Cost'!B70+'[6]Consumer Cost'!B70</f>
        <v>0</v>
      </c>
      <c r="C70" s="92">
        <f>+'[5]Consumer Cost'!C70+'[6]Consumer Cost'!C70</f>
        <v>0.72479941932901903</v>
      </c>
      <c r="D70" s="92">
        <f>+'[5]Consumer Cost'!D70+'[6]Consumer Cost'!D70</f>
        <v>1.3978274515631082</v>
      </c>
      <c r="E70" s="92">
        <f>+'[5]Consumer Cost'!E70+'[6]Consumer Cost'!E70</f>
        <v>2.022782052923334</v>
      </c>
      <c r="F70" s="92">
        <f>+'[5]Consumer Cost'!F70+'[6]Consumer Cost'!F70</f>
        <v>2.6030970399006863</v>
      </c>
      <c r="G70" s="92">
        <f>+'[5]Consumer Cost'!G70+'[6]Consumer Cost'!G70</f>
        <v>3.1419609563796564</v>
      </c>
      <c r="H70" s="92">
        <f>+'[5]Consumer Cost'!H70+'[6]Consumer Cost'!H70</f>
        <v>3.6423345931101285</v>
      </c>
      <c r="I70" s="92">
        <f>+'[5]Consumer Cost'!I70+'[6]Consumer Cost'!I70</f>
        <v>4.1069672557884243</v>
      </c>
      <c r="J70" s="92">
        <f>+'[5]Consumer Cost'!J70+'[6]Consumer Cost'!J70</f>
        <v>4.5384118711325563</v>
      </c>
      <c r="K70" s="92">
        <f>+'[5]Consumer Cost'!K70+'[6]Consumer Cost'!K70</f>
        <v>4.9390390139521081</v>
      </c>
      <c r="L70" s="92">
        <f>+'[5]Consumer Cost'!L70+'[6]Consumer Cost'!L70</f>
        <v>5.311049932284547</v>
      </c>
      <c r="M70" s="92">
        <f>+'[5]Consumer Cost'!M70+'[6]Consumer Cost'!M70</f>
        <v>5.6564886421646712</v>
      </c>
      <c r="N70" s="92">
        <f>+'[5]Consumer Cost'!N70+'[6]Consumer Cost'!N70</f>
        <v>5.9772531584819282</v>
      </c>
      <c r="O70" s="92">
        <f>+'[5]Consumer Cost'!O70+'[6]Consumer Cost'!O70</f>
        <v>5.8650670587762566</v>
      </c>
      <c r="P70" s="92">
        <f>+'[5]Consumer Cost'!P70+'[6]Consumer Cost'!P70</f>
        <v>5.7608942519067039</v>
      </c>
      <c r="Q70" s="92">
        <f>+'[5]Consumer Cost'!Q70+'[6]Consumer Cost'!Q70</f>
        <v>5.664162359813548</v>
      </c>
      <c r="R70" s="92">
        <f>+'[5]Consumer Cost'!R70+'[6]Consumer Cost'!R70</f>
        <v>5.5743398885841895</v>
      </c>
      <c r="S70" s="92">
        <f>+'[5]Consumer Cost'!S70+'[6]Consumer Cost'!S70</f>
        <v>5.4909333081569276</v>
      </c>
      <c r="T70" s="92">
        <f>+'[5]Consumer Cost'!T70+'[6]Consumer Cost'!T70</f>
        <v>5.4134843406173268</v>
      </c>
      <c r="U70" s="92">
        <f>+'[5]Consumer Cost'!U70+'[6]Consumer Cost'!U70</f>
        <v>5.3415674421876993</v>
      </c>
      <c r="V70" s="92">
        <f>+'[5]Consumer Cost'!V70+'[6]Consumer Cost'!V70</f>
        <v>5.2747874650744713</v>
      </c>
      <c r="W70" s="92">
        <f>+'[5]Consumer Cost'!W70+'[6]Consumer Cost'!W70</f>
        <v>5.2127774863264751</v>
      </c>
    </row>
    <row r="71" spans="1:23" x14ac:dyDescent="0.25">
      <c r="A71" s="15" t="str">
        <f>'Water Heater Stock'!A18</f>
        <v>Instant Gas</v>
      </c>
      <c r="B71" s="92">
        <f>+'[5]Consumer Cost'!B71+'[6]Consumer Cost'!B71</f>
        <v>0</v>
      </c>
      <c r="C71" s="92">
        <f>+'[5]Consumer Cost'!C71+'[6]Consumer Cost'!C71</f>
        <v>0</v>
      </c>
      <c r="D71" s="92">
        <f>+'[5]Consumer Cost'!D71+'[6]Consumer Cost'!D71</f>
        <v>0</v>
      </c>
      <c r="E71" s="92">
        <f>+'[5]Consumer Cost'!E71+'[6]Consumer Cost'!E71</f>
        <v>0</v>
      </c>
      <c r="F71" s="92">
        <f>+'[5]Consumer Cost'!F71+'[6]Consumer Cost'!F71</f>
        <v>0</v>
      </c>
      <c r="G71" s="92">
        <f>+'[5]Consumer Cost'!G71+'[6]Consumer Cost'!G71</f>
        <v>0</v>
      </c>
      <c r="H71" s="92">
        <f>+'[5]Consumer Cost'!H71+'[6]Consumer Cost'!H71</f>
        <v>0</v>
      </c>
      <c r="I71" s="92">
        <f>+'[5]Consumer Cost'!I71+'[6]Consumer Cost'!I71</f>
        <v>0</v>
      </c>
      <c r="J71" s="92">
        <f>+'[5]Consumer Cost'!J71+'[6]Consumer Cost'!J71</f>
        <v>0</v>
      </c>
      <c r="K71" s="92">
        <f>+'[5]Consumer Cost'!K71+'[6]Consumer Cost'!K71</f>
        <v>0</v>
      </c>
      <c r="L71" s="92">
        <f>+'[5]Consumer Cost'!L71+'[6]Consumer Cost'!L71</f>
        <v>0</v>
      </c>
      <c r="M71" s="92">
        <f>+'[5]Consumer Cost'!M71+'[6]Consumer Cost'!M71</f>
        <v>0</v>
      </c>
      <c r="N71" s="92">
        <f>+'[5]Consumer Cost'!N71+'[6]Consumer Cost'!N71</f>
        <v>0</v>
      </c>
      <c r="O71" s="92">
        <f>+'[5]Consumer Cost'!O71+'[6]Consumer Cost'!O71</f>
        <v>0</v>
      </c>
      <c r="P71" s="92">
        <f>+'[5]Consumer Cost'!P71+'[6]Consumer Cost'!P71</f>
        <v>0</v>
      </c>
      <c r="Q71" s="92">
        <f>+'[5]Consumer Cost'!Q71+'[6]Consumer Cost'!Q71</f>
        <v>0</v>
      </c>
      <c r="R71" s="92">
        <f>+'[5]Consumer Cost'!R71+'[6]Consumer Cost'!R71</f>
        <v>0</v>
      </c>
      <c r="S71" s="92">
        <f>+'[5]Consumer Cost'!S71+'[6]Consumer Cost'!S71</f>
        <v>0</v>
      </c>
      <c r="T71" s="92">
        <f>+'[5]Consumer Cost'!T71+'[6]Consumer Cost'!T71</f>
        <v>0</v>
      </c>
      <c r="U71" s="92">
        <f>+'[5]Consumer Cost'!U71+'[6]Consumer Cost'!U71</f>
        <v>0</v>
      </c>
      <c r="V71" s="92">
        <f>+'[5]Consumer Cost'!V71+'[6]Consumer Cost'!V71</f>
        <v>0</v>
      </c>
      <c r="W71" s="92">
        <f>+'[5]Consumer Cost'!W71+'[6]Consumer Cost'!W71</f>
        <v>0</v>
      </c>
    </row>
    <row r="72" spans="1:23" x14ac:dyDescent="0.25">
      <c r="A72" s="15" t="str">
        <f>'Water Heater Stock'!A19</f>
        <v>Condensing Gas</v>
      </c>
      <c r="B72" s="92">
        <f>+'[5]Consumer Cost'!B72+'[6]Consumer Cost'!B72</f>
        <v>0</v>
      </c>
      <c r="C72" s="92">
        <f>+'[5]Consumer Cost'!C72+'[6]Consumer Cost'!C72</f>
        <v>0</v>
      </c>
      <c r="D72" s="92">
        <f>+'[5]Consumer Cost'!D72+'[6]Consumer Cost'!D72</f>
        <v>0</v>
      </c>
      <c r="E72" s="92">
        <f>+'[5]Consumer Cost'!E72+'[6]Consumer Cost'!E72</f>
        <v>0</v>
      </c>
      <c r="F72" s="92">
        <f>+'[5]Consumer Cost'!F72+'[6]Consumer Cost'!F72</f>
        <v>0</v>
      </c>
      <c r="G72" s="92">
        <f>+'[5]Consumer Cost'!G72+'[6]Consumer Cost'!G72</f>
        <v>0</v>
      </c>
      <c r="H72" s="92">
        <f>+'[5]Consumer Cost'!H72+'[6]Consumer Cost'!H72</f>
        <v>0</v>
      </c>
      <c r="I72" s="92">
        <f>+'[5]Consumer Cost'!I72+'[6]Consumer Cost'!I72</f>
        <v>0</v>
      </c>
      <c r="J72" s="92">
        <f>+'[5]Consumer Cost'!J72+'[6]Consumer Cost'!J72</f>
        <v>0</v>
      </c>
      <c r="K72" s="92">
        <f>+'[5]Consumer Cost'!K72+'[6]Consumer Cost'!K72</f>
        <v>0</v>
      </c>
      <c r="L72" s="92">
        <f>+'[5]Consumer Cost'!L72+'[6]Consumer Cost'!L72</f>
        <v>0</v>
      </c>
      <c r="M72" s="92">
        <f>+'[5]Consumer Cost'!M72+'[6]Consumer Cost'!M72</f>
        <v>0</v>
      </c>
      <c r="N72" s="92">
        <f>+'[5]Consumer Cost'!N72+'[6]Consumer Cost'!N72</f>
        <v>0</v>
      </c>
      <c r="O72" s="92">
        <f>+'[5]Consumer Cost'!O72+'[6]Consumer Cost'!O72</f>
        <v>0</v>
      </c>
      <c r="P72" s="92">
        <f>+'[5]Consumer Cost'!P72+'[6]Consumer Cost'!P72</f>
        <v>0</v>
      </c>
      <c r="Q72" s="92">
        <f>+'[5]Consumer Cost'!Q72+'[6]Consumer Cost'!Q72</f>
        <v>0</v>
      </c>
      <c r="R72" s="92">
        <f>+'[5]Consumer Cost'!R72+'[6]Consumer Cost'!R72</f>
        <v>0</v>
      </c>
      <c r="S72" s="92">
        <f>+'[5]Consumer Cost'!S72+'[6]Consumer Cost'!S72</f>
        <v>0</v>
      </c>
      <c r="T72" s="92">
        <f>+'[5]Consumer Cost'!T72+'[6]Consumer Cost'!T72</f>
        <v>0</v>
      </c>
      <c r="U72" s="92">
        <f>+'[5]Consumer Cost'!U72+'[6]Consumer Cost'!U72</f>
        <v>0</v>
      </c>
      <c r="V72" s="92">
        <f>+'[5]Consumer Cost'!V72+'[6]Consumer Cost'!V72</f>
        <v>0</v>
      </c>
      <c r="W72" s="92">
        <f>+'[5]Consumer Cost'!W72+'[6]Consumer Cost'!W72</f>
        <v>0</v>
      </c>
    </row>
    <row r="74" spans="1:23" x14ac:dyDescent="0.25">
      <c r="A74" s="4" t="s">
        <v>94</v>
      </c>
    </row>
    <row r="75" spans="1:23" x14ac:dyDescent="0.25">
      <c r="A75" s="5" t="str">
        <f>'Energy Usage'!A25</f>
        <v>Water Heat Ending</v>
      </c>
      <c r="B75" s="33">
        <f>'Energy Usage'!B25</f>
        <v>2014</v>
      </c>
      <c r="C75" s="33">
        <f>'Energy Usage'!C25</f>
        <v>2015</v>
      </c>
      <c r="D75" s="33">
        <f>'Energy Usage'!D25</f>
        <v>2016</v>
      </c>
      <c r="E75" s="33">
        <f>'Energy Usage'!E25</f>
        <v>2017</v>
      </c>
      <c r="F75" s="33">
        <f>'Energy Usage'!F25</f>
        <v>2018</v>
      </c>
      <c r="G75" s="33">
        <f>'Energy Usage'!G25</f>
        <v>2019</v>
      </c>
      <c r="H75" s="33">
        <f>'Energy Usage'!H25</f>
        <v>2020</v>
      </c>
      <c r="I75" s="33">
        <f>'Energy Usage'!I25</f>
        <v>2021</v>
      </c>
      <c r="J75" s="33">
        <f>'Energy Usage'!J25</f>
        <v>2022</v>
      </c>
      <c r="K75" s="33">
        <f>'Energy Usage'!K25</f>
        <v>2023</v>
      </c>
      <c r="L75" s="33">
        <f>'Energy Usage'!L25</f>
        <v>2024</v>
      </c>
      <c r="M75" s="33">
        <f>'Energy Usage'!M25</f>
        <v>2025</v>
      </c>
      <c r="N75" s="33">
        <f>'Energy Usage'!N25</f>
        <v>2026</v>
      </c>
      <c r="O75" s="33">
        <f>'Energy Usage'!O25</f>
        <v>2027</v>
      </c>
      <c r="P75" s="33">
        <f>'Energy Usage'!P25</f>
        <v>2028</v>
      </c>
      <c r="Q75" s="33">
        <f>'Energy Usage'!Q25</f>
        <v>2029</v>
      </c>
      <c r="R75" s="33">
        <f>'Energy Usage'!R25</f>
        <v>2030</v>
      </c>
      <c r="S75" s="33">
        <f>'Energy Usage'!S25</f>
        <v>2031</v>
      </c>
      <c r="T75" s="33">
        <f>'Energy Usage'!T25</f>
        <v>2032</v>
      </c>
      <c r="U75" s="33">
        <f>'Energy Usage'!U25</f>
        <v>2033</v>
      </c>
      <c r="V75" s="33">
        <f>'Energy Usage'!V25</f>
        <v>2034</v>
      </c>
      <c r="W75" s="33">
        <f>'Energy Usage'!W25</f>
        <v>2035</v>
      </c>
    </row>
    <row r="76" spans="1:23" ht="16.5" thickBot="1" x14ac:dyDescent="0.3">
      <c r="A76" s="26" t="s">
        <v>31</v>
      </c>
      <c r="B76" s="95">
        <f t="shared" ref="B76:W76" si="15">SUM(B77:B81)</f>
        <v>253.50260172038523</v>
      </c>
      <c r="C76" s="95">
        <f t="shared" si="15"/>
        <v>249.49850604732435</v>
      </c>
      <c r="D76" s="95">
        <f t="shared" si="15"/>
        <v>245.9141362269423</v>
      </c>
      <c r="E76" s="95">
        <f t="shared" si="15"/>
        <v>242.72621598968513</v>
      </c>
      <c r="F76" s="95">
        <f t="shared" si="15"/>
        <v>239.91293615980871</v>
      </c>
      <c r="G76" s="95">
        <f t="shared" si="15"/>
        <v>237.45386532691415</v>
      </c>
      <c r="H76" s="95">
        <f t="shared" si="15"/>
        <v>235.32986598861754</v>
      </c>
      <c r="I76" s="95">
        <f t="shared" si="15"/>
        <v>233.52301583048455</v>
      </c>
      <c r="J76" s="95">
        <f t="shared" si="15"/>
        <v>232.01653382971355</v>
      </c>
      <c r="K76" s="95">
        <f t="shared" si="15"/>
        <v>230.79471088815936</v>
      </c>
      <c r="L76" s="95">
        <f t="shared" si="15"/>
        <v>229.84284471824276</v>
      </c>
      <c r="M76" s="95">
        <f t="shared" si="15"/>
        <v>229.14717872214337</v>
      </c>
      <c r="N76" s="95">
        <f t="shared" si="15"/>
        <v>228.6948446205069</v>
      </c>
      <c r="O76" s="95">
        <f t="shared" si="15"/>
        <v>225.94865748423214</v>
      </c>
      <c r="P76" s="95">
        <f t="shared" si="15"/>
        <v>223.51095859038244</v>
      </c>
      <c r="Q76" s="95">
        <f t="shared" si="15"/>
        <v>221.36572835514886</v>
      </c>
      <c r="R76" s="95">
        <f t="shared" si="15"/>
        <v>219.49791491847122</v>
      </c>
      <c r="S76" s="95">
        <f t="shared" si="15"/>
        <v>217.89337781683938</v>
      </c>
      <c r="T76" s="95">
        <f t="shared" si="15"/>
        <v>216.53883496479511</v>
      </c>
      <c r="U76" s="95">
        <f t="shared" si="15"/>
        <v>215.42181275115283</v>
      </c>
      <c r="V76" s="95">
        <f t="shared" si="15"/>
        <v>214.53059906733648</v>
      </c>
      <c r="W76" s="95">
        <f t="shared" si="15"/>
        <v>213.85419909594441</v>
      </c>
    </row>
    <row r="77" spans="1:23" ht="16.5" thickTop="1" x14ac:dyDescent="0.25">
      <c r="A77" s="15" t="str">
        <f>'Energy Usage'!A27</f>
        <v>Electric Resistance</v>
      </c>
      <c r="B77" s="92">
        <f>+'[5]Consumer Cost'!B77+'[6]Consumer Cost'!B77</f>
        <v>253.50260172038523</v>
      </c>
      <c r="C77" s="92">
        <f>+'[5]Consumer Cost'!C77+'[6]Consumer Cost'!C77</f>
        <v>238.45541157541095</v>
      </c>
      <c r="D77" s="92">
        <f>+'[5]Consumer Cost'!D77+'[6]Consumer Cost'!D77</f>
        <v>224.30137964547046</v>
      </c>
      <c r="E77" s="92">
        <f>+'[5]Consumer Cost'!E77+'[6]Consumer Cost'!E77</f>
        <v>210.98749061080002</v>
      </c>
      <c r="F77" s="92">
        <f>+'[5]Consumer Cost'!F77+'[6]Consumer Cost'!F77</f>
        <v>198.46387598954468</v>
      </c>
      <c r="G77" s="92">
        <f>+'[5]Consumer Cost'!G77+'[6]Consumer Cost'!G77</f>
        <v>186.68362735045093</v>
      </c>
      <c r="H77" s="92">
        <f>+'[5]Consumer Cost'!H77+'[6]Consumer Cost'!H77</f>
        <v>175.60262061272061</v>
      </c>
      <c r="I77" s="92">
        <f>+'[5]Consumer Cost'!I77+'[6]Consumer Cost'!I77</f>
        <v>165.17935077492265</v>
      </c>
      <c r="J77" s="92">
        <f>+'[5]Consumer Cost'!J77+'[6]Consumer Cost'!J77</f>
        <v>155.37477645392548</v>
      </c>
      <c r="K77" s="92">
        <f>+'[5]Consumer Cost'!K77+'[6]Consumer Cost'!K77</f>
        <v>146.15217365155314</v>
      </c>
      <c r="L77" s="92">
        <f>+'[5]Consumer Cost'!L77+'[6]Consumer Cost'!L77</f>
        <v>137.47699820123597</v>
      </c>
      <c r="M77" s="92">
        <f>+'[5]Consumer Cost'!M77+'[6]Consumer Cost'!M77</f>
        <v>129.316756379434</v>
      </c>
      <c r="N77" s="92">
        <f>+'[5]Consumer Cost'!N77+'[6]Consumer Cost'!N77</f>
        <v>121.64088319719758</v>
      </c>
      <c r="O77" s="92">
        <f>+'[5]Consumer Cost'!O77+'[6]Consumer Cost'!O77</f>
        <v>114.4206279159925</v>
      </c>
      <c r="P77" s="92">
        <f>+'[5]Consumer Cost'!P77+'[6]Consumer Cost'!P77</f>
        <v>107.62894635897894</v>
      </c>
      <c r="Q77" s="92">
        <f>+'[5]Consumer Cost'!Q77+'[6]Consumer Cost'!Q77</f>
        <v>101.24039961438524</v>
      </c>
      <c r="R77" s="92">
        <f>+'[5]Consumer Cost'!R77+'[6]Consumer Cost'!R77</f>
        <v>95.231058751559928</v>
      </c>
      <c r="S77" s="92">
        <f>+'[5]Consumer Cost'!S77+'[6]Consumer Cost'!S77</f>
        <v>89.578415192806631</v>
      </c>
      <c r="T77" s="92">
        <f>+'[5]Consumer Cost'!T77+'[6]Consumer Cost'!T77</f>
        <v>84.261296405290736</v>
      </c>
      <c r="U77" s="92">
        <f>+'[5]Consumer Cost'!U77+'[6]Consumer Cost'!U77</f>
        <v>79.259786597233813</v>
      </c>
      <c r="V77" s="92">
        <f>+'[5]Consumer Cost'!V77+'[6]Consumer Cost'!V77</f>
        <v>74.55515212135515</v>
      </c>
      <c r="W77" s="92">
        <f>+'[5]Consumer Cost'!W77+'[6]Consumer Cost'!W77</f>
        <v>70.129771306151852</v>
      </c>
    </row>
    <row r="78" spans="1:23" x14ac:dyDescent="0.25">
      <c r="A78" s="15" t="str">
        <f>'Energy Usage'!A28</f>
        <v>HPWH</v>
      </c>
      <c r="B78" s="92">
        <f>+'[5]Consumer Cost'!B78+'[6]Consumer Cost'!B78</f>
        <v>0</v>
      </c>
      <c r="C78" s="92">
        <f>+'[5]Consumer Cost'!C78+'[6]Consumer Cost'!C78</f>
        <v>1.0631826329814951</v>
      </c>
      <c r="D78" s="92">
        <f>+'[5]Consumer Cost'!D78+'[6]Consumer Cost'!D78</f>
        <v>2.0770791567626334</v>
      </c>
      <c r="E78" s="92">
        <f>+'[5]Consumer Cost'!E78+'[6]Consumer Cost'!E78</f>
        <v>3.0447947318330679</v>
      </c>
      <c r="F78" s="92">
        <f>+'[5]Consumer Cost'!F78+'[6]Consumer Cost'!F78</f>
        <v>3.969252541039916</v>
      </c>
      <c r="G78" s="92">
        <f>+'[5]Consumer Cost'!G78+'[6]Consumer Cost'!G78</f>
        <v>4.8532046216262454</v>
      </c>
      <c r="H78" s="92">
        <f>+'[5]Consumer Cost'!H78+'[6]Consumer Cost'!H78</f>
        <v>5.6992420547054543</v>
      </c>
      <c r="I78" s="92">
        <f>+'[5]Consumer Cost'!I78+'[6]Consumer Cost'!I78</f>
        <v>6.5098045503174511</v>
      </c>
      <c r="J78" s="92">
        <f>+'[5]Consumer Cost'!J78+'[6]Consumer Cost'!J78</f>
        <v>7.2871894639483621</v>
      </c>
      <c r="K78" s="92">
        <f>+'[5]Consumer Cost'!K78+'[6]Consumer Cost'!K78</f>
        <v>8.033560278265746</v>
      </c>
      <c r="L78" s="92">
        <f>+'[5]Consumer Cost'!L78+'[6]Consumer Cost'!L78</f>
        <v>8.7509545818179184</v>
      </c>
      <c r="M78" s="92">
        <f>+'[5]Consumer Cost'!M78+'[6]Consumer Cost'!M78</f>
        <v>9.4412915745615731</v>
      </c>
      <c r="N78" s="92">
        <f>+'[5]Consumer Cost'!N78+'[6]Consumer Cost'!N78</f>
        <v>10.106379128309278</v>
      </c>
      <c r="O78" s="92">
        <f>+'[5]Consumer Cost'!O78+'[6]Consumer Cost'!O78</f>
        <v>15.642443358521675</v>
      </c>
      <c r="P78" s="92">
        <f>+'[5]Consumer Cost'!P78+'[6]Consumer Cost'!P78</f>
        <v>20.929669983613728</v>
      </c>
      <c r="Q78" s="92">
        <f>+'[5]Consumer Cost'!Q78+'[6]Consumer Cost'!Q78</f>
        <v>25.983866268414165</v>
      </c>
      <c r="R78" s="92">
        <f>+'[5]Consumer Cost'!R78+'[6]Consumer Cost'!R78</f>
        <v>30.819914684357276</v>
      </c>
      <c r="S78" s="92">
        <f>+'[5]Consumer Cost'!S78+'[6]Consumer Cost'!S78</f>
        <v>35.451827977825431</v>
      </c>
      <c r="T78" s="92">
        <f>+'[5]Consumer Cost'!T78+'[6]Consumer Cost'!T78</f>
        <v>39.892800972070319</v>
      </c>
      <c r="U78" s="92">
        <f>+'[5]Consumer Cost'!U78+'[6]Consumer Cost'!U78</f>
        <v>44.155259296628039</v>
      </c>
      <c r="V78" s="92">
        <f>+'[5]Consumer Cost'!V78+'[6]Consumer Cost'!V78</f>
        <v>48.25090522663313</v>
      </c>
      <c r="W78" s="92">
        <f>+'[5]Consumer Cost'!W78+'[6]Consumer Cost'!W78</f>
        <v>52.190760803610218</v>
      </c>
    </row>
    <row r="79" spans="1:23" x14ac:dyDescent="0.25">
      <c r="A79" s="15" t="str">
        <f>'Energy Usage'!A29</f>
        <v>Gas Tank</v>
      </c>
      <c r="B79" s="92">
        <f>+'[5]Consumer Cost'!B79+'[6]Consumer Cost'!B79</f>
        <v>0</v>
      </c>
      <c r="C79" s="92">
        <f>+'[5]Consumer Cost'!C79+'[6]Consumer Cost'!C79</f>
        <v>9.9799118389319048</v>
      </c>
      <c r="D79" s="92">
        <f>+'[5]Consumer Cost'!D79+'[6]Consumer Cost'!D79</f>
        <v>19.535677424709203</v>
      </c>
      <c r="E79" s="92">
        <f>+'[5]Consumer Cost'!E79+'[6]Consumer Cost'!E79</f>
        <v>28.693930647052039</v>
      </c>
      <c r="F79" s="92">
        <f>+'[5]Consumer Cost'!F79+'[6]Consumer Cost'!F79</f>
        <v>37.479807629224126</v>
      </c>
      <c r="G79" s="92">
        <f>+'[5]Consumer Cost'!G79+'[6]Consumer Cost'!G79</f>
        <v>45.917033354836967</v>
      </c>
      <c r="H79" s="92">
        <f>+'[5]Consumer Cost'!H79+'[6]Consumer Cost'!H79</f>
        <v>54.02800332119147</v>
      </c>
      <c r="I79" s="92">
        <f>+'[5]Consumer Cost'!I79+'[6]Consumer Cost'!I79</f>
        <v>61.833860505244459</v>
      </c>
      <c r="J79" s="92">
        <f>+'[5]Consumer Cost'!J79+'[6]Consumer Cost'!J79</f>
        <v>69.354567911839723</v>
      </c>
      <c r="K79" s="92">
        <f>+'[5]Consumer Cost'!K79+'[6]Consumer Cost'!K79</f>
        <v>76.608976958340463</v>
      </c>
      <c r="L79" s="92">
        <f>+'[5]Consumer Cost'!L79+'[6]Consumer Cost'!L79</f>
        <v>83.614891935188865</v>
      </c>
      <c r="M79" s="92">
        <f>+'[5]Consumer Cost'!M79+'[6]Consumer Cost'!M79</f>
        <v>90.389130768147794</v>
      </c>
      <c r="N79" s="92">
        <f>+'[5]Consumer Cost'!N79+'[6]Consumer Cost'!N79</f>
        <v>96.947582295000046</v>
      </c>
      <c r="O79" s="92">
        <f>+'[5]Consumer Cost'!O79+'[6]Consumer Cost'!O79</f>
        <v>95.885586209717957</v>
      </c>
      <c r="P79" s="92">
        <f>+'[5]Consumer Cost'!P79+'[6]Consumer Cost'!P79</f>
        <v>94.952342247789773</v>
      </c>
      <c r="Q79" s="92">
        <f>+'[5]Consumer Cost'!Q79+'[6]Consumer Cost'!Q79</f>
        <v>94.141462472349446</v>
      </c>
      <c r="R79" s="92">
        <f>+'[5]Consumer Cost'!R79+'[6]Consumer Cost'!R79</f>
        <v>93.446941482554024</v>
      </c>
      <c r="S79" s="92">
        <f>+'[5]Consumer Cost'!S79+'[6]Consumer Cost'!S79</f>
        <v>92.863134646207314</v>
      </c>
      <c r="T79" s="92">
        <f>+'[5]Consumer Cost'!T79+'[6]Consumer Cost'!T79</f>
        <v>92.384737587434046</v>
      </c>
      <c r="U79" s="92">
        <f>+'[5]Consumer Cost'!U79+'[6]Consumer Cost'!U79</f>
        <v>92.006766857290984</v>
      </c>
      <c r="V79" s="92">
        <f>+'[5]Consumer Cost'!V79+'[6]Consumer Cost'!V79</f>
        <v>91.724541719348181</v>
      </c>
      <c r="W79" s="92">
        <f>+'[5]Consumer Cost'!W79+'[6]Consumer Cost'!W79</f>
        <v>91.533666986182354</v>
      </c>
    </row>
    <row r="80" spans="1:23" x14ac:dyDescent="0.25">
      <c r="A80" s="15" t="str">
        <f>'Energy Usage'!A30</f>
        <v>Instant Gas</v>
      </c>
      <c r="B80" s="92">
        <f>+'[5]Consumer Cost'!B80+'[6]Consumer Cost'!B80</f>
        <v>0</v>
      </c>
      <c r="C80" s="92">
        <f>+'[5]Consumer Cost'!C80+'[6]Consumer Cost'!C80</f>
        <v>0</v>
      </c>
      <c r="D80" s="92">
        <f>+'[5]Consumer Cost'!D80+'[6]Consumer Cost'!D80</f>
        <v>0</v>
      </c>
      <c r="E80" s="92">
        <f>+'[5]Consumer Cost'!E80+'[6]Consumer Cost'!E80</f>
        <v>0</v>
      </c>
      <c r="F80" s="92">
        <f>+'[5]Consumer Cost'!F80+'[6]Consumer Cost'!F80</f>
        <v>0</v>
      </c>
      <c r="G80" s="92">
        <f>+'[5]Consumer Cost'!G80+'[6]Consumer Cost'!G80</f>
        <v>0</v>
      </c>
      <c r="H80" s="92">
        <f>+'[5]Consumer Cost'!H80+'[6]Consumer Cost'!H80</f>
        <v>0</v>
      </c>
      <c r="I80" s="92">
        <f>+'[5]Consumer Cost'!I80+'[6]Consumer Cost'!I80</f>
        <v>0</v>
      </c>
      <c r="J80" s="92">
        <f>+'[5]Consumer Cost'!J80+'[6]Consumer Cost'!J80</f>
        <v>0</v>
      </c>
      <c r="K80" s="92">
        <f>+'[5]Consumer Cost'!K80+'[6]Consumer Cost'!K80</f>
        <v>0</v>
      </c>
      <c r="L80" s="92">
        <f>+'[5]Consumer Cost'!L80+'[6]Consumer Cost'!L80</f>
        <v>0</v>
      </c>
      <c r="M80" s="92">
        <f>+'[5]Consumer Cost'!M80+'[6]Consumer Cost'!M80</f>
        <v>0</v>
      </c>
      <c r="N80" s="92">
        <f>+'[5]Consumer Cost'!N80+'[6]Consumer Cost'!N80</f>
        <v>0</v>
      </c>
      <c r="O80" s="92">
        <f>+'[5]Consumer Cost'!O80+'[6]Consumer Cost'!O80</f>
        <v>0</v>
      </c>
      <c r="P80" s="92">
        <f>+'[5]Consumer Cost'!P80+'[6]Consumer Cost'!P80</f>
        <v>0</v>
      </c>
      <c r="Q80" s="92">
        <f>+'[5]Consumer Cost'!Q80+'[6]Consumer Cost'!Q80</f>
        <v>0</v>
      </c>
      <c r="R80" s="92">
        <f>+'[5]Consumer Cost'!R80+'[6]Consumer Cost'!R80</f>
        <v>0</v>
      </c>
      <c r="S80" s="92">
        <f>+'[5]Consumer Cost'!S80+'[6]Consumer Cost'!S80</f>
        <v>0</v>
      </c>
      <c r="T80" s="92">
        <f>+'[5]Consumer Cost'!T80+'[6]Consumer Cost'!T80</f>
        <v>0</v>
      </c>
      <c r="U80" s="92">
        <f>+'[5]Consumer Cost'!U80+'[6]Consumer Cost'!U80</f>
        <v>0</v>
      </c>
      <c r="V80" s="92">
        <f>+'[5]Consumer Cost'!V80+'[6]Consumer Cost'!V80</f>
        <v>0</v>
      </c>
      <c r="W80" s="92">
        <f>+'[5]Consumer Cost'!W80+'[6]Consumer Cost'!W80</f>
        <v>0</v>
      </c>
    </row>
    <row r="81" spans="1:23" x14ac:dyDescent="0.25">
      <c r="A81" s="15" t="str">
        <f>'Energy Usage'!A31</f>
        <v>Condensing Gas</v>
      </c>
      <c r="B81" s="92">
        <f>+'[5]Consumer Cost'!B81+'[6]Consumer Cost'!B81</f>
        <v>0</v>
      </c>
      <c r="C81" s="92">
        <f>+'[5]Consumer Cost'!C81+'[6]Consumer Cost'!C81</f>
        <v>0</v>
      </c>
      <c r="D81" s="92">
        <f>+'[5]Consumer Cost'!D81+'[6]Consumer Cost'!D81</f>
        <v>0</v>
      </c>
      <c r="E81" s="92">
        <f>+'[5]Consumer Cost'!E81+'[6]Consumer Cost'!E81</f>
        <v>0</v>
      </c>
      <c r="F81" s="92">
        <f>+'[5]Consumer Cost'!F81+'[6]Consumer Cost'!F81</f>
        <v>0</v>
      </c>
      <c r="G81" s="92">
        <f>+'[5]Consumer Cost'!G81+'[6]Consumer Cost'!G81</f>
        <v>0</v>
      </c>
      <c r="H81" s="92">
        <f>+'[5]Consumer Cost'!H81+'[6]Consumer Cost'!H81</f>
        <v>0</v>
      </c>
      <c r="I81" s="92">
        <f>+'[5]Consumer Cost'!I81+'[6]Consumer Cost'!I81</f>
        <v>0</v>
      </c>
      <c r="J81" s="92">
        <f>+'[5]Consumer Cost'!J81+'[6]Consumer Cost'!J81</f>
        <v>0</v>
      </c>
      <c r="K81" s="92">
        <f>+'[5]Consumer Cost'!K81+'[6]Consumer Cost'!K81</f>
        <v>0</v>
      </c>
      <c r="L81" s="92">
        <f>+'[5]Consumer Cost'!L81+'[6]Consumer Cost'!L81</f>
        <v>0</v>
      </c>
      <c r="M81" s="92">
        <f>+'[5]Consumer Cost'!M81+'[6]Consumer Cost'!M81</f>
        <v>0</v>
      </c>
      <c r="N81" s="92">
        <f>+'[5]Consumer Cost'!N81+'[6]Consumer Cost'!N81</f>
        <v>0</v>
      </c>
      <c r="O81" s="92">
        <f>+'[5]Consumer Cost'!O81+'[6]Consumer Cost'!O81</f>
        <v>0</v>
      </c>
      <c r="P81" s="92">
        <f>+'[5]Consumer Cost'!P81+'[6]Consumer Cost'!P81</f>
        <v>0</v>
      </c>
      <c r="Q81" s="92">
        <f>+'[5]Consumer Cost'!Q81+'[6]Consumer Cost'!Q81</f>
        <v>0</v>
      </c>
      <c r="R81" s="92">
        <f>+'[5]Consumer Cost'!R81+'[6]Consumer Cost'!R81</f>
        <v>0</v>
      </c>
      <c r="S81" s="92">
        <f>+'[5]Consumer Cost'!S81+'[6]Consumer Cost'!S81</f>
        <v>0</v>
      </c>
      <c r="T81" s="92">
        <f>+'[5]Consumer Cost'!T81+'[6]Consumer Cost'!T81</f>
        <v>0</v>
      </c>
      <c r="U81" s="92">
        <f>+'[5]Consumer Cost'!U81+'[6]Consumer Cost'!U81</f>
        <v>0</v>
      </c>
      <c r="V81" s="92">
        <f>+'[5]Consumer Cost'!V81+'[6]Consumer Cost'!V81</f>
        <v>0</v>
      </c>
      <c r="W81" s="92">
        <f>+'[5]Consumer Cost'!W81+'[6]Consumer Cost'!W81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"/>
  <sheetViews>
    <sheetView workbookViewId="0">
      <selection activeCell="D7" sqref="D7"/>
    </sheetView>
  </sheetViews>
  <sheetFormatPr defaultRowHeight="15.75" x14ac:dyDescent="0.25"/>
  <cols>
    <col min="1" max="1" width="54.5703125" style="3" customWidth="1"/>
    <col min="2" max="2" width="9.42578125" style="3" bestFit="1" customWidth="1"/>
    <col min="3" max="3" width="13.42578125" style="3" customWidth="1"/>
    <col min="4" max="13" width="11" style="3" bestFit="1" customWidth="1"/>
    <col min="14" max="23" width="12.7109375" style="3" bestFit="1" customWidth="1"/>
    <col min="24" max="25" width="9.140625" style="22"/>
    <col min="26" max="16384" width="9.140625" style="3"/>
  </cols>
  <sheetData>
    <row r="1" spans="1:25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2" spans="1:25" s="108" customFormat="1" x14ac:dyDescent="0.25">
      <c r="X2" s="109"/>
      <c r="Y2" s="109"/>
    </row>
    <row r="3" spans="1:25" x14ac:dyDescent="0.25">
      <c r="A3" s="4" t="s">
        <v>118</v>
      </c>
      <c r="X3" s="3"/>
      <c r="Y3" s="3"/>
    </row>
    <row r="4" spans="1:25" x14ac:dyDescent="0.25">
      <c r="B4" s="3">
        <f>'Energy Usage'!B10</f>
        <v>2014</v>
      </c>
      <c r="C4" s="3">
        <f>'Energy Usage'!C10</f>
        <v>2015</v>
      </c>
      <c r="D4" s="3">
        <f>'Energy Usage'!D10</f>
        <v>2016</v>
      </c>
      <c r="E4" s="3">
        <f>'Energy Usage'!E10</f>
        <v>2017</v>
      </c>
      <c r="F4" s="3">
        <f>'Energy Usage'!F10</f>
        <v>2018</v>
      </c>
      <c r="G4" s="3">
        <f>'Energy Usage'!G10</f>
        <v>2019</v>
      </c>
      <c r="H4" s="3">
        <f>'Energy Usage'!H10</f>
        <v>2020</v>
      </c>
      <c r="I4" s="3">
        <f>'Energy Usage'!I10</f>
        <v>2021</v>
      </c>
      <c r="J4" s="3">
        <f>'Energy Usage'!J10</f>
        <v>2022</v>
      </c>
      <c r="K4" s="3">
        <f>'Energy Usage'!K10</f>
        <v>2023</v>
      </c>
      <c r="L4" s="3">
        <f>'Energy Usage'!L10</f>
        <v>2024</v>
      </c>
      <c r="M4" s="3">
        <f>'Energy Usage'!M10</f>
        <v>2025</v>
      </c>
      <c r="N4" s="3">
        <f>'Energy Usage'!N10</f>
        <v>2026</v>
      </c>
      <c r="O4" s="3">
        <f>'Energy Usage'!O10</f>
        <v>2027</v>
      </c>
      <c r="P4" s="3">
        <f>'Energy Usage'!P10</f>
        <v>2028</v>
      </c>
      <c r="Q4" s="3">
        <f>'Energy Usage'!Q10</f>
        <v>2029</v>
      </c>
      <c r="R4" s="3">
        <f>'Energy Usage'!R10</f>
        <v>2030</v>
      </c>
      <c r="S4" s="3">
        <f>'Energy Usage'!S10</f>
        <v>2031</v>
      </c>
      <c r="T4" s="3">
        <f>'Energy Usage'!T10</f>
        <v>2032</v>
      </c>
      <c r="U4" s="3">
        <f>'Energy Usage'!U10</f>
        <v>2033</v>
      </c>
      <c r="V4" s="3">
        <f>'Energy Usage'!V10</f>
        <v>2034</v>
      </c>
      <c r="W4" s="3">
        <f>'Energy Usage'!W10</f>
        <v>2035</v>
      </c>
      <c r="X4" s="3"/>
      <c r="Y4" s="3"/>
    </row>
    <row r="5" spans="1:25" x14ac:dyDescent="0.25">
      <c r="A5" s="3" t="s">
        <v>113</v>
      </c>
      <c r="B5" s="97">
        <f>+'[5]Net Reduction in Gas'!B5+'[6]Net Reduction in Gas'!B5</f>
        <v>0</v>
      </c>
      <c r="C5" s="97">
        <f>+'[5]Net Reduction in Gas'!C5+'[6]Net Reduction in Gas'!C5</f>
        <v>0.66554974741977824</v>
      </c>
      <c r="D5" s="97">
        <f>+'[5]Net Reduction in Gas'!D5+'[6]Net Reduction in Gas'!D5</f>
        <v>1.2832578060990918</v>
      </c>
      <c r="E5" s="97">
        <f>+'[5]Net Reduction in Gas'!E5+'[6]Net Reduction in Gas'!E5</f>
        <v>1.8565327347393623</v>
      </c>
      <c r="F5" s="97">
        <f>+'[5]Net Reduction in Gas'!F5+'[6]Net Reduction in Gas'!F5</f>
        <v>2.3885287570594675</v>
      </c>
      <c r="G5" s="97">
        <f>+'[5]Net Reduction in Gas'!G5+'[6]Net Reduction in Gas'!G5</f>
        <v>2.8821593240979979</v>
      </c>
      <c r="H5" s="97">
        <f>+'[5]Net Reduction in Gas'!H5+'[6]Net Reduction in Gas'!H5</f>
        <v>3.3401088752081796</v>
      </c>
      <c r="I5" s="97">
        <f>+'[5]Net Reduction in Gas'!I5+'[6]Net Reduction in Gas'!I5</f>
        <v>3.7648432776617993</v>
      </c>
      <c r="J5" s="97">
        <f>+'[5]Net Reduction in Gas'!J5+'[6]Net Reduction in Gas'!J5</f>
        <v>4.1586196314771753</v>
      </c>
      <c r="K5" s="97">
        <f>+'[5]Net Reduction in Gas'!K5+'[6]Net Reduction in Gas'!K5</f>
        <v>4.5234963083173652</v>
      </c>
      <c r="L5" s="97">
        <f>+'[5]Net Reduction in Gas'!L5+'[6]Net Reduction in Gas'!L5</f>
        <v>4.8613441952990177</v>
      </c>
      <c r="M5" s="97">
        <f>+'[5]Net Reduction in Gas'!M5+'[6]Net Reduction in Gas'!M5</f>
        <v>5.1738600716890737</v>
      </c>
      <c r="N5" s="97">
        <f>+'[5]Net Reduction in Gas'!N5+'[6]Net Reduction in Gas'!N5</f>
        <v>5.4625828023681597</v>
      </c>
      <c r="O5" s="97">
        <f>+'[5]Net Reduction in Gas'!O5+'[6]Net Reduction in Gas'!O5</f>
        <v>5.2141998640816807</v>
      </c>
      <c r="P5" s="97">
        <f>+'[5]Net Reduction in Gas'!P5+'[6]Net Reduction in Gas'!P5</f>
        <v>4.9814724816699343</v>
      </c>
      <c r="Q5" s="97">
        <f>+'[5]Net Reduction in Gas'!Q5+'[6]Net Reduction in Gas'!Q5</f>
        <v>4.7629643763631009</v>
      </c>
      <c r="R5" s="97">
        <f>+'[5]Net Reduction in Gas'!R5+'[6]Net Reduction in Gas'!R5</f>
        <v>4.5573564478304345</v>
      </c>
      <c r="S5" s="97">
        <f>+'[5]Net Reduction in Gas'!S5+'[6]Net Reduction in Gas'!S5</f>
        <v>4.3634543578243346</v>
      </c>
      <c r="T5" s="97">
        <f>+'[5]Net Reduction in Gas'!T5+'[6]Net Reduction in Gas'!T5</f>
        <v>4.1801931534523211</v>
      </c>
      <c r="U5" s="97">
        <f>+'[5]Net Reduction in Gas'!U5+'[6]Net Reduction in Gas'!U5</f>
        <v>4.0066376480101908</v>
      </c>
      <c r="V5" s="97">
        <f>+'[5]Net Reduction in Gas'!V5+'[6]Net Reduction in Gas'!V5</f>
        <v>3.8419780833589892</v>
      </c>
      <c r="W5" s="97">
        <f>+'[5]Net Reduction in Gas'!W5+'[6]Net Reduction in Gas'!W5</f>
        <v>3.6855214210773735</v>
      </c>
      <c r="X5" s="3"/>
      <c r="Y5" s="3"/>
    </row>
    <row r="6" spans="1:25" x14ac:dyDescent="0.25">
      <c r="A6" s="19" t="s">
        <v>114</v>
      </c>
      <c r="B6" s="98">
        <f>+'[5]Net Reduction in Gas'!B6+'[6]Net Reduction in Gas'!B6</f>
        <v>0</v>
      </c>
      <c r="C6" s="98">
        <f>+'[5]Net Reduction in Gas'!C6+'[6]Net Reduction in Gas'!C6</f>
        <v>0.85496989229889298</v>
      </c>
      <c r="D6" s="98">
        <f>+'[5]Net Reduction in Gas'!D6+'[6]Net Reduction in Gas'!D6</f>
        <v>1.6483804551800019</v>
      </c>
      <c r="E6" s="98">
        <f>+'[5]Net Reduction in Gas'!E6+'[6]Net Reduction in Gas'!E6</f>
        <v>2.3845141400370755</v>
      </c>
      <c r="F6" s="98">
        <f>+'[5]Net Reduction in Gas'!F6+'[6]Net Reduction in Gas'!F6</f>
        <v>3.0672703310654943</v>
      </c>
      <c r="G6" s="98">
        <f>+'[5]Net Reduction in Gas'!G6+'[6]Net Reduction in Gas'!G6</f>
        <v>3.700160564218534</v>
      </c>
      <c r="H6" s="98">
        <f>+'[5]Net Reduction in Gas'!H6+'[6]Net Reduction in Gas'!H6</f>
        <v>4.2862986186292611</v>
      </c>
      <c r="I6" s="98">
        <f>+'[5]Net Reduction in Gas'!I6+'[6]Net Reduction in Gas'!I6</f>
        <v>4.828388485179004</v>
      </c>
      <c r="J6" s="98">
        <f>+'[5]Net Reduction in Gas'!J6+'[6]Net Reduction in Gas'!J6</f>
        <v>5.3287146829265293</v>
      </c>
      <c r="K6" s="98">
        <f>+'[5]Net Reduction in Gas'!K6+'[6]Net Reduction in Gas'!K6</f>
        <v>5.7891406447283176</v>
      </c>
      <c r="L6" s="98">
        <f>+'[5]Net Reduction in Gas'!L6+'[6]Net Reduction in Gas'!L6</f>
        <v>6.2111215306152934</v>
      </c>
      <c r="M6" s="98">
        <f>+'[5]Net Reduction in Gas'!M6+'[6]Net Reduction in Gas'!M6</f>
        <v>6.5957374008244782</v>
      </c>
      <c r="N6" s="98">
        <f>+'[5]Net Reduction in Gas'!N6+'[6]Net Reduction in Gas'!N6</f>
        <v>6.9437508132315324</v>
      </c>
      <c r="O6" s="98">
        <f>+'[5]Net Reduction in Gas'!O6+'[6]Net Reduction in Gas'!O6</f>
        <v>6.9497062220389321</v>
      </c>
      <c r="P6" s="98">
        <f>+'[5]Net Reduction in Gas'!P6+'[6]Net Reduction in Gas'!P6</f>
        <v>6.9418395674683744</v>
      </c>
      <c r="Q6" s="98">
        <f>+'[5]Net Reduction in Gas'!Q6+'[6]Net Reduction in Gas'!Q6</f>
        <v>6.9189716043590019</v>
      </c>
      <c r="R6" s="98">
        <f>+'[5]Net Reduction in Gas'!R6+'[6]Net Reduction in Gas'!R6</f>
        <v>6.8801358160474688</v>
      </c>
      <c r="S6" s="98">
        <f>+'[5]Net Reduction in Gas'!S6+'[6]Net Reduction in Gas'!S6</f>
        <v>6.8246724068975295</v>
      </c>
      <c r="T6" s="98">
        <f>+'[5]Net Reduction in Gas'!T6+'[6]Net Reduction in Gas'!T6</f>
        <v>6.7522964473246398</v>
      </c>
      <c r="U6" s="98">
        <f>+'[5]Net Reduction in Gas'!U6+'[6]Net Reduction in Gas'!U6</f>
        <v>6.6631321179862022</v>
      </c>
      <c r="V6" s="98">
        <f>+'[5]Net Reduction in Gas'!V6+'[6]Net Reduction in Gas'!V6</f>
        <v>6.5577108448099537</v>
      </c>
      <c r="W6" s="98">
        <f>+'[5]Net Reduction in Gas'!W6+'[6]Net Reduction in Gas'!W6</f>
        <v>6.4369368698800251</v>
      </c>
      <c r="X6" s="3"/>
      <c r="Y6" s="3"/>
    </row>
    <row r="7" spans="1:25" x14ac:dyDescent="0.25">
      <c r="A7" s="3" t="s">
        <v>116</v>
      </c>
      <c r="B7" s="97">
        <f>+'[5]Net Reduction in Gas'!B7+'[6]Net Reduction in Gas'!B7</f>
        <v>0</v>
      </c>
      <c r="C7" s="97">
        <f>+'[5]Net Reduction in Gas'!C7+'[6]Net Reduction in Gas'!C7</f>
        <v>-0.18942014487911479</v>
      </c>
      <c r="D7" s="97">
        <f>+'[5]Net Reduction in Gas'!D7+'[6]Net Reduction in Gas'!D7</f>
        <v>-0.36512264908090991</v>
      </c>
      <c r="E7" s="97">
        <f>+'[5]Net Reduction in Gas'!E7+'[6]Net Reduction in Gas'!E7</f>
        <v>-0.52798140529771331</v>
      </c>
      <c r="F7" s="97">
        <f>+'[5]Net Reduction in Gas'!F7+'[6]Net Reduction in Gas'!F7</f>
        <v>-0.67874157400602675</v>
      </c>
      <c r="G7" s="97">
        <f>+'[5]Net Reduction in Gas'!G7+'[6]Net Reduction in Gas'!G7</f>
        <v>-0.81800124012053554</v>
      </c>
      <c r="H7" s="97">
        <f>+'[5]Net Reduction in Gas'!H7+'[6]Net Reduction in Gas'!H7</f>
        <v>-0.94618974342108153</v>
      </c>
      <c r="I7" s="97">
        <f>+'[5]Net Reduction in Gas'!I7+'[6]Net Reduction in Gas'!I7</f>
        <v>-1.0635452075172045</v>
      </c>
      <c r="J7" s="97">
        <f>+'[5]Net Reduction in Gas'!J7+'[6]Net Reduction in Gas'!J7</f>
        <v>-1.1700950514493558</v>
      </c>
      <c r="K7" s="97">
        <f>+'[5]Net Reduction in Gas'!K7+'[6]Net Reduction in Gas'!K7</f>
        <v>-1.2656443364109524</v>
      </c>
      <c r="L7" s="97">
        <f>+'[5]Net Reduction in Gas'!L7+'[6]Net Reduction in Gas'!L7</f>
        <v>-1.3497773353162765</v>
      </c>
      <c r="M7" s="97">
        <f>+'[5]Net Reduction in Gas'!M7+'[6]Net Reduction in Gas'!M7</f>
        <v>-1.4218773291354043</v>
      </c>
      <c r="N7" s="97">
        <f>+'[5]Net Reduction in Gas'!N7+'[6]Net Reduction in Gas'!N7</f>
        <v>-1.4811680108633742</v>
      </c>
      <c r="O7" s="97">
        <f>+'[5]Net Reduction in Gas'!O7+'[6]Net Reduction in Gas'!O7</f>
        <v>-1.7355063579572523</v>
      </c>
      <c r="P7" s="97">
        <f>+'[5]Net Reduction in Gas'!P7+'[6]Net Reduction in Gas'!P7</f>
        <v>-1.9603670857984403</v>
      </c>
      <c r="Q7" s="97">
        <f>+'[5]Net Reduction in Gas'!Q7+'[6]Net Reduction in Gas'!Q7</f>
        <v>-2.1560072279959006</v>
      </c>
      <c r="R7" s="97">
        <f>+'[5]Net Reduction in Gas'!R7+'[6]Net Reduction in Gas'!R7</f>
        <v>-2.3227793682170352</v>
      </c>
      <c r="S7" s="97">
        <f>+'[5]Net Reduction in Gas'!S7+'[6]Net Reduction in Gas'!S7</f>
        <v>-2.4612180490731945</v>
      </c>
      <c r="T7" s="97">
        <f>+'[5]Net Reduction in Gas'!T7+'[6]Net Reduction in Gas'!T7</f>
        <v>-2.5721032938723192</v>
      </c>
      <c r="U7" s="97">
        <f>+'[5]Net Reduction in Gas'!U7+'[6]Net Reduction in Gas'!U7</f>
        <v>-2.6564944699760114</v>
      </c>
      <c r="V7" s="97">
        <f>+'[5]Net Reduction in Gas'!V7+'[6]Net Reduction in Gas'!V7</f>
        <v>-2.7157327614509641</v>
      </c>
      <c r="W7" s="97">
        <f>+'[5]Net Reduction in Gas'!W7+'[6]Net Reduction in Gas'!W7</f>
        <v>-2.7514154488026517</v>
      </c>
      <c r="X7" s="3"/>
      <c r="Y7" s="3"/>
    </row>
    <row r="8" spans="1:25" x14ac:dyDescent="0.25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3"/>
      <c r="Y8" s="3"/>
    </row>
    <row r="9" spans="1:25" s="108" customFormat="1" ht="23.25" customHeight="1" x14ac:dyDescent="0.25">
      <c r="A9" s="20" t="s">
        <v>117</v>
      </c>
      <c r="X9" s="109"/>
      <c r="Y9" s="109"/>
    </row>
    <row r="10" spans="1:25" s="108" customFormat="1" x14ac:dyDescent="0.25">
      <c r="B10" s="108">
        <f>'Energy Usage'!B5</f>
        <v>2014</v>
      </c>
      <c r="C10" s="108">
        <f>'Energy Usage'!C5</f>
        <v>2015</v>
      </c>
      <c r="D10" s="108">
        <f>'Energy Usage'!D5</f>
        <v>2016</v>
      </c>
      <c r="E10" s="108">
        <f>'Energy Usage'!E5</f>
        <v>2017</v>
      </c>
      <c r="F10" s="108">
        <f>'Energy Usage'!F5</f>
        <v>2018</v>
      </c>
      <c r="G10" s="108">
        <f>'Energy Usage'!G5</f>
        <v>2019</v>
      </c>
      <c r="H10" s="108">
        <f>'Energy Usage'!H5</f>
        <v>2020</v>
      </c>
      <c r="I10" s="108">
        <f>'Energy Usage'!I5</f>
        <v>2021</v>
      </c>
      <c r="J10" s="108">
        <f>'Energy Usage'!J5</f>
        <v>2022</v>
      </c>
      <c r="K10" s="108">
        <f>'Energy Usage'!K5</f>
        <v>2023</v>
      </c>
      <c r="L10" s="108">
        <f>'Energy Usage'!L5</f>
        <v>2024</v>
      </c>
      <c r="M10" s="108">
        <f>'Energy Usage'!M5</f>
        <v>2025</v>
      </c>
      <c r="N10" s="108">
        <f>'Energy Usage'!N5</f>
        <v>2026</v>
      </c>
      <c r="O10" s="108">
        <f>'Energy Usage'!O5</f>
        <v>2027</v>
      </c>
      <c r="P10" s="108">
        <f>'Energy Usage'!P5</f>
        <v>2028</v>
      </c>
      <c r="Q10" s="108">
        <f>'Energy Usage'!Q5</f>
        <v>2029</v>
      </c>
      <c r="R10" s="108">
        <f>'Energy Usage'!R5</f>
        <v>2030</v>
      </c>
      <c r="S10" s="108">
        <f>'Energy Usage'!S5</f>
        <v>2031</v>
      </c>
      <c r="T10" s="108">
        <f>'Energy Usage'!T5</f>
        <v>2032</v>
      </c>
      <c r="U10" s="108">
        <f>'Energy Usage'!U5</f>
        <v>2033</v>
      </c>
      <c r="V10" s="108">
        <f>'Energy Usage'!V5</f>
        <v>2034</v>
      </c>
      <c r="W10" s="108">
        <f>'Energy Usage'!W5</f>
        <v>2035</v>
      </c>
      <c r="X10" s="109"/>
      <c r="Y10" s="109"/>
    </row>
    <row r="11" spans="1:25" s="108" customFormat="1" x14ac:dyDescent="0.25">
      <c r="A11" s="108" t="s">
        <v>127</v>
      </c>
      <c r="B11" s="111">
        <f>+'[5]Net Reduction in Gas'!B11+'[6]Net Reduction in Gas'!B11</f>
        <v>0</v>
      </c>
      <c r="C11" s="111">
        <f>+'[5]Net Reduction in Gas'!C11+'[6]Net Reduction in Gas'!C11</f>
        <v>132.14372369380109</v>
      </c>
      <c r="D11" s="111">
        <f>+'[5]Net Reduction in Gas'!D11+'[6]Net Reduction in Gas'!D11</f>
        <v>254.77286787944385</v>
      </c>
      <c r="E11" s="111">
        <f>+'[5]Net Reduction in Gas'!E11+'[6]Net Reduction in Gas'!E11</f>
        <v>368.54932612628681</v>
      </c>
      <c r="F11" s="111">
        <f>+'[5]Net Reduction in Gas'!F11+'[6]Net Reduction in Gas'!F11</f>
        <v>474.07578532696976</v>
      </c>
      <c r="G11" s="111">
        <f>+'[5]Net Reduction in Gas'!G11+'[6]Net Reduction in Gas'!G11</f>
        <v>571.89498674165895</v>
      </c>
      <c r="H11" s="111">
        <f>+'[5]Net Reduction in Gas'!H11+'[6]Net Reduction in Gas'!H11</f>
        <v>662.48819453311592</v>
      </c>
      <c r="I11" s="111">
        <f>+'[5]Net Reduction in Gas'!I11+'[6]Net Reduction in Gas'!I11</f>
        <v>746.27333619459102</v>
      </c>
      <c r="J11" s="111">
        <f>+'[5]Net Reduction in Gas'!J11+'[6]Net Reduction in Gas'!J11</f>
        <v>823.60350586190577</v>
      </c>
      <c r="K11" s="111">
        <f>+'[5]Net Reduction in Gas'!K11+'[6]Net Reduction in Gas'!K11</f>
        <v>894.76671479572133</v>
      </c>
      <c r="L11" s="111">
        <f>+'[5]Net Reduction in Gas'!L11+'[6]Net Reduction in Gas'!L11</f>
        <v>959.98787181070998</v>
      </c>
      <c r="M11" s="111">
        <f>+'[5]Net Reduction in Gas'!M11+'[6]Net Reduction in Gas'!M11</f>
        <v>1019.4339104829177</v>
      </c>
      <c r="N11" s="111">
        <f>+'[5]Net Reduction in Gas'!N11+'[6]Net Reduction in Gas'!N11</f>
        <v>1073.2226913804534</v>
      </c>
      <c r="O11" s="111">
        <f>+'[5]Net Reduction in Gas'!O11+'[6]Net Reduction in Gas'!O11</f>
        <v>1074.1431564202369</v>
      </c>
      <c r="P11" s="111">
        <f>+'[5]Net Reduction in Gas'!P11+'[6]Net Reduction in Gas'!P11</f>
        <v>1072.9272901805834</v>
      </c>
      <c r="Q11" s="111">
        <f>+'[5]Net Reduction in Gas'!Q11+'[6]Net Reduction in Gas'!Q11</f>
        <v>1069.3928291126742</v>
      </c>
      <c r="R11" s="111">
        <f>+'[5]Net Reduction in Gas'!R11+'[6]Net Reduction in Gas'!R11</f>
        <v>1063.3903888790524</v>
      </c>
      <c r="S11" s="111">
        <f>+'[5]Net Reduction in Gas'!S11+'[6]Net Reduction in Gas'!S11</f>
        <v>1054.8179917925083</v>
      </c>
      <c r="T11" s="111">
        <f>+'[5]Net Reduction in Gas'!T11+'[6]Net Reduction in Gas'!T11</f>
        <v>1043.6315992773789</v>
      </c>
      <c r="U11" s="111">
        <f>+'[5]Net Reduction in Gas'!U11+'[6]Net Reduction in Gas'!U11</f>
        <v>1029.8504046346525</v>
      </c>
      <c r="V11" s="111">
        <f>+'[5]Net Reduction in Gas'!V11+'[6]Net Reduction in Gas'!V11</f>
        <v>1013.5565447928831</v>
      </c>
      <c r="W11" s="111">
        <f>+'[5]Net Reduction in Gas'!W11+'[6]Net Reduction in Gas'!W11</f>
        <v>994.88977896136407</v>
      </c>
      <c r="X11" s="109"/>
      <c r="Y11" s="109"/>
    </row>
    <row r="12" spans="1:25" s="108" customFormat="1" x14ac:dyDescent="0.25">
      <c r="A12" s="112" t="s">
        <v>133</v>
      </c>
      <c r="B12" s="112" t="s">
        <v>132</v>
      </c>
      <c r="C12" s="112">
        <f>C13/C11*1000000000/1000</f>
        <v>6469.9999999999991</v>
      </c>
      <c r="D12" s="112">
        <f t="shared" ref="D12:W12" si="0">D13/D11*1000000000/1000</f>
        <v>6470.0000000000009</v>
      </c>
      <c r="E12" s="112">
        <f t="shared" si="0"/>
        <v>6469.9999999999991</v>
      </c>
      <c r="F12" s="112">
        <f t="shared" si="0"/>
        <v>6470</v>
      </c>
      <c r="G12" s="112">
        <f t="shared" si="0"/>
        <v>6470.0000000000009</v>
      </c>
      <c r="H12" s="112">
        <f t="shared" si="0"/>
        <v>6470.0000000000018</v>
      </c>
      <c r="I12" s="112">
        <f t="shared" si="0"/>
        <v>6470</v>
      </c>
      <c r="J12" s="112">
        <f t="shared" si="0"/>
        <v>6469.9999999999982</v>
      </c>
      <c r="K12" s="112">
        <f t="shared" si="0"/>
        <v>6470.0000000000009</v>
      </c>
      <c r="L12" s="112">
        <f t="shared" si="0"/>
        <v>6470</v>
      </c>
      <c r="M12" s="112">
        <f t="shared" si="0"/>
        <v>6470.0000000000009</v>
      </c>
      <c r="N12" s="112">
        <f t="shared" si="0"/>
        <v>6469.9999999999991</v>
      </c>
      <c r="O12" s="112">
        <f t="shared" si="0"/>
        <v>6469.9999999999991</v>
      </c>
      <c r="P12" s="112">
        <f t="shared" si="0"/>
        <v>6469.9999999999991</v>
      </c>
      <c r="Q12" s="112">
        <f t="shared" si="0"/>
        <v>6470</v>
      </c>
      <c r="R12" s="112">
        <f t="shared" si="0"/>
        <v>6470</v>
      </c>
      <c r="S12" s="112">
        <f t="shared" si="0"/>
        <v>6470.0000000000009</v>
      </c>
      <c r="T12" s="112">
        <f t="shared" si="0"/>
        <v>6469.9999999999982</v>
      </c>
      <c r="U12" s="112">
        <f t="shared" si="0"/>
        <v>6470.0000000000009</v>
      </c>
      <c r="V12" s="112">
        <f t="shared" si="0"/>
        <v>6470</v>
      </c>
      <c r="W12" s="112">
        <f t="shared" si="0"/>
        <v>6469.9999999999991</v>
      </c>
      <c r="X12" s="109"/>
      <c r="Y12" s="109"/>
    </row>
    <row r="13" spans="1:25" s="108" customFormat="1" x14ac:dyDescent="0.25">
      <c r="A13" s="108" t="s">
        <v>128</v>
      </c>
      <c r="B13" s="110">
        <f>+'[5]Net Reduction in Gas'!B13+'[6]Net Reduction in Gas'!B13</f>
        <v>0</v>
      </c>
      <c r="C13" s="110">
        <f>+'[5]Net Reduction in Gas'!C13+'[6]Net Reduction in Gas'!C13</f>
        <v>0.85496989229889298</v>
      </c>
      <c r="D13" s="110">
        <f>+'[5]Net Reduction in Gas'!D13+'[6]Net Reduction in Gas'!D13</f>
        <v>1.6483804551800019</v>
      </c>
      <c r="E13" s="110">
        <f>+'[5]Net Reduction in Gas'!E13+'[6]Net Reduction in Gas'!E13</f>
        <v>2.3845141400370755</v>
      </c>
      <c r="F13" s="110">
        <f>+'[5]Net Reduction in Gas'!F13+'[6]Net Reduction in Gas'!F13</f>
        <v>3.0672703310654943</v>
      </c>
      <c r="G13" s="110">
        <f>+'[5]Net Reduction in Gas'!G13+'[6]Net Reduction in Gas'!G13</f>
        <v>3.700160564218534</v>
      </c>
      <c r="H13" s="110">
        <f>+'[5]Net Reduction in Gas'!H13+'[6]Net Reduction in Gas'!H13</f>
        <v>4.2862986186292611</v>
      </c>
      <c r="I13" s="110">
        <f>+'[5]Net Reduction in Gas'!I13+'[6]Net Reduction in Gas'!I13</f>
        <v>4.828388485179004</v>
      </c>
      <c r="J13" s="110">
        <f>+'[5]Net Reduction in Gas'!J13+'[6]Net Reduction in Gas'!J13</f>
        <v>5.3287146829265293</v>
      </c>
      <c r="K13" s="110">
        <f>+'[5]Net Reduction in Gas'!K13+'[6]Net Reduction in Gas'!K13</f>
        <v>5.7891406447283176</v>
      </c>
      <c r="L13" s="110">
        <f>+'[5]Net Reduction in Gas'!L13+'[6]Net Reduction in Gas'!L13</f>
        <v>6.2111215306152934</v>
      </c>
      <c r="M13" s="110">
        <f>+'[5]Net Reduction in Gas'!M13+'[6]Net Reduction in Gas'!M13</f>
        <v>6.5957374008244782</v>
      </c>
      <c r="N13" s="110">
        <f>+'[5]Net Reduction in Gas'!N13+'[6]Net Reduction in Gas'!N13</f>
        <v>6.9437508132315324</v>
      </c>
      <c r="O13" s="110">
        <f>+'[5]Net Reduction in Gas'!O13+'[6]Net Reduction in Gas'!O13</f>
        <v>6.9497062220389321</v>
      </c>
      <c r="P13" s="110">
        <f>+'[5]Net Reduction in Gas'!P13+'[6]Net Reduction in Gas'!P13</f>
        <v>6.9418395674683744</v>
      </c>
      <c r="Q13" s="110">
        <f>+'[5]Net Reduction in Gas'!Q13+'[6]Net Reduction in Gas'!Q13</f>
        <v>6.9189716043590019</v>
      </c>
      <c r="R13" s="110">
        <f>+'[5]Net Reduction in Gas'!R13+'[6]Net Reduction in Gas'!R13</f>
        <v>6.8801358160474688</v>
      </c>
      <c r="S13" s="110">
        <f>+'[5]Net Reduction in Gas'!S13+'[6]Net Reduction in Gas'!S13</f>
        <v>6.8246724068975295</v>
      </c>
      <c r="T13" s="110">
        <f>+'[5]Net Reduction in Gas'!T13+'[6]Net Reduction in Gas'!T13</f>
        <v>6.7522964473246398</v>
      </c>
      <c r="U13" s="110">
        <f>+'[5]Net Reduction in Gas'!U13+'[6]Net Reduction in Gas'!U13</f>
        <v>6.6631321179862022</v>
      </c>
      <c r="V13" s="110">
        <f>+'[5]Net Reduction in Gas'!V13+'[6]Net Reduction in Gas'!V13</f>
        <v>6.5577108448099537</v>
      </c>
      <c r="W13" s="110">
        <f>+'[5]Net Reduction in Gas'!W13+'[6]Net Reduction in Gas'!W13</f>
        <v>6.4369368698800251</v>
      </c>
      <c r="X13" s="109"/>
      <c r="Y13" s="109"/>
    </row>
    <row r="14" spans="1:25" s="108" customFormat="1" x14ac:dyDescent="0.25">
      <c r="X14" s="109"/>
      <c r="Y14" s="109"/>
    </row>
    <row r="16" spans="1:25" x14ac:dyDescent="0.25">
      <c r="B16" s="13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G69"/>
  <sheetViews>
    <sheetView topLeftCell="A28" workbookViewId="0">
      <selection activeCell="H14" sqref="H14"/>
    </sheetView>
  </sheetViews>
  <sheetFormatPr defaultColWidth="9.140625" defaultRowHeight="15.75" x14ac:dyDescent="0.25"/>
  <cols>
    <col min="1" max="1" width="35.7109375" style="3" customWidth="1"/>
    <col min="2" max="9" width="11.7109375" style="3" customWidth="1"/>
    <col min="10" max="11" width="11" style="3" bestFit="1" customWidth="1"/>
    <col min="12" max="12" width="12" style="3" bestFit="1" customWidth="1"/>
    <col min="13" max="28" width="11" style="3" bestFit="1" customWidth="1"/>
    <col min="29" max="29" width="14.28515625" style="3" bestFit="1" customWidth="1"/>
    <col min="30" max="31" width="11" style="3" bestFit="1" customWidth="1"/>
    <col min="32" max="16384" width="9.140625" style="3"/>
  </cols>
  <sheetData>
    <row r="1" spans="1:33" x14ac:dyDescent="0.25">
      <c r="A1" s="107" t="str">
        <f>CONCATENATE("Segment:  ",State,", Single Family, ", SpaceHeat, ", ", TankSize,", ", StartWH, " is starting water heater")</f>
        <v>Segment:  Northwest, Single Family, Gas FAF, All Tank Sizes, Electric Resistance is starting water heater</v>
      </c>
    </row>
    <row r="3" spans="1:33" ht="24" customHeight="1" x14ac:dyDescent="0.25">
      <c r="A3" s="9" t="s">
        <v>34</v>
      </c>
      <c r="AG3" s="4"/>
    </row>
    <row r="4" spans="1:33" x14ac:dyDescent="0.25">
      <c r="A4" s="19"/>
      <c r="B4" s="19">
        <f t="shared" ref="B4:W4" si="0">B16</f>
        <v>2014</v>
      </c>
      <c r="C4" s="19">
        <f t="shared" si="0"/>
        <v>2015</v>
      </c>
      <c r="D4" s="19">
        <f t="shared" si="0"/>
        <v>2016</v>
      </c>
      <c r="E4" s="19">
        <f t="shared" si="0"/>
        <v>2017</v>
      </c>
      <c r="F4" s="19">
        <f t="shared" si="0"/>
        <v>2018</v>
      </c>
      <c r="G4" s="19">
        <f t="shared" si="0"/>
        <v>2019</v>
      </c>
      <c r="H4" s="19">
        <f t="shared" si="0"/>
        <v>2020</v>
      </c>
      <c r="I4" s="19">
        <f t="shared" si="0"/>
        <v>2021</v>
      </c>
      <c r="J4" s="19">
        <f t="shared" si="0"/>
        <v>2022</v>
      </c>
      <c r="K4" s="19">
        <f t="shared" si="0"/>
        <v>2023</v>
      </c>
      <c r="L4" s="19">
        <f t="shared" si="0"/>
        <v>2024</v>
      </c>
      <c r="M4" s="19">
        <f t="shared" si="0"/>
        <v>2025</v>
      </c>
      <c r="N4" s="19">
        <f t="shared" si="0"/>
        <v>2026</v>
      </c>
      <c r="O4" s="19">
        <f t="shared" si="0"/>
        <v>2027</v>
      </c>
      <c r="P4" s="19">
        <f t="shared" si="0"/>
        <v>2028</v>
      </c>
      <c r="Q4" s="19">
        <f t="shared" si="0"/>
        <v>2029</v>
      </c>
      <c r="R4" s="19">
        <f t="shared" si="0"/>
        <v>2030</v>
      </c>
      <c r="S4" s="19">
        <f t="shared" si="0"/>
        <v>2031</v>
      </c>
      <c r="T4" s="19">
        <f t="shared" si="0"/>
        <v>2032</v>
      </c>
      <c r="U4" s="19">
        <f t="shared" si="0"/>
        <v>2033</v>
      </c>
      <c r="V4" s="19">
        <f t="shared" si="0"/>
        <v>2034</v>
      </c>
      <c r="W4" s="19">
        <f t="shared" si="0"/>
        <v>2035</v>
      </c>
      <c r="X4" s="22"/>
    </row>
    <row r="5" spans="1:33" x14ac:dyDescent="0.25">
      <c r="A5" s="47" t="s">
        <v>55</v>
      </c>
      <c r="B5" s="63">
        <f t="shared" ref="B5:W5" si="1">B4</f>
        <v>2014</v>
      </c>
      <c r="C5" s="63">
        <f t="shared" si="1"/>
        <v>2015</v>
      </c>
      <c r="D5" s="63">
        <f t="shared" si="1"/>
        <v>2016</v>
      </c>
      <c r="E5" s="63">
        <f t="shared" si="1"/>
        <v>2017</v>
      </c>
      <c r="F5" s="63">
        <f t="shared" si="1"/>
        <v>2018</v>
      </c>
      <c r="G5" s="63">
        <f t="shared" si="1"/>
        <v>2019</v>
      </c>
      <c r="H5" s="63">
        <f t="shared" si="1"/>
        <v>2020</v>
      </c>
      <c r="I5" s="63">
        <f t="shared" si="1"/>
        <v>2021</v>
      </c>
      <c r="J5" s="63">
        <f t="shared" si="1"/>
        <v>2022</v>
      </c>
      <c r="K5" s="63">
        <f t="shared" si="1"/>
        <v>2023</v>
      </c>
      <c r="L5" s="63">
        <f t="shared" si="1"/>
        <v>2024</v>
      </c>
      <c r="M5" s="63">
        <f t="shared" si="1"/>
        <v>2025</v>
      </c>
      <c r="N5" s="63">
        <f t="shared" si="1"/>
        <v>2026</v>
      </c>
      <c r="O5" s="63">
        <f t="shared" si="1"/>
        <v>2027</v>
      </c>
      <c r="P5" s="63">
        <f t="shared" si="1"/>
        <v>2028</v>
      </c>
      <c r="Q5" s="63">
        <f t="shared" si="1"/>
        <v>2029</v>
      </c>
      <c r="R5" s="63">
        <f t="shared" si="1"/>
        <v>2030</v>
      </c>
      <c r="S5" s="63">
        <f t="shared" si="1"/>
        <v>2031</v>
      </c>
      <c r="T5" s="63">
        <f t="shared" si="1"/>
        <v>2032</v>
      </c>
      <c r="U5" s="63">
        <f t="shared" si="1"/>
        <v>2033</v>
      </c>
      <c r="V5" s="63">
        <f t="shared" si="1"/>
        <v>2034</v>
      </c>
      <c r="W5" s="63">
        <f t="shared" si="1"/>
        <v>2035</v>
      </c>
      <c r="X5" s="22"/>
      <c r="Y5" s="22"/>
    </row>
    <row r="6" spans="1:33" x14ac:dyDescent="0.25">
      <c r="A6" s="28" t="s">
        <v>62</v>
      </c>
      <c r="B6" s="62">
        <f>+'[5]Energy Usage'!B6+'[6]Energy Usage'!B6</f>
        <v>9.414990352979645</v>
      </c>
      <c r="C6" s="62">
        <f>+'[5]Energy Usage'!C6+'[6]Energy Usage'!C6</f>
        <v>9.2326425591027057</v>
      </c>
      <c r="D6" s="62">
        <f>+'[5]Energy Usage'!D6+'[6]Energy Usage'!D6</f>
        <v>9.0630611755953723</v>
      </c>
      <c r="E6" s="62">
        <f>+'[5]Energy Usage'!E6+'[6]Energy Usage'!E6</f>
        <v>8.9052738579126203</v>
      </c>
      <c r="F6" s="62">
        <f>+'[5]Energy Usage'!F6+'[6]Energy Usage'!F6</f>
        <v>8.7583370144287294</v>
      </c>
      <c r="G6" s="62">
        <f>+'[5]Energy Usage'!G6+'[6]Energy Usage'!G6</f>
        <v>8.6213168018273549</v>
      </c>
      <c r="H6" s="62">
        <f>+'[5]Energy Usage'!H6+'[6]Energy Usage'!H6</f>
        <v>8.4932685938283914</v>
      </c>
      <c r="I6" s="62">
        <f>+'[5]Energy Usage'!I6+'[6]Energy Usage'!I6</f>
        <v>8.373216423692746</v>
      </c>
      <c r="J6" s="62">
        <f>+'[5]Energy Usage'!J6+'[6]Energy Usage'!J6</f>
        <v>8.2601346800762077</v>
      </c>
      <c r="K6" s="62">
        <f>+'[5]Energy Usage'!K6+'[6]Energy Usage'!K6</f>
        <v>8.1529350009027901</v>
      </c>
      <c r="L6" s="62">
        <f>+'[5]Energy Usage'!L6+'[6]Energy Usage'!L6</f>
        <v>8.0504616511577307</v>
      </c>
      <c r="M6" s="62">
        <f>+'[5]Energy Usage'!M6+'[6]Energy Usage'!M6</f>
        <v>7.9514984503042614</v>
      </c>
      <c r="N6" s="62">
        <f>+'[5]Energy Usage'!N6+'[6]Energy Usage'!N6</f>
        <v>7.8547893348381148</v>
      </c>
      <c r="O6" s="62">
        <f>+'[5]Energy Usage'!O6+'[6]Energy Usage'!O6</f>
        <v>7.7590728459873795</v>
      </c>
      <c r="P6" s="62">
        <f>+'[5]Energy Usage'!P6+'[6]Energy Usage'!P6</f>
        <v>7.6631284173516665</v>
      </c>
      <c r="Q6" s="62">
        <f>+'[5]Energy Usage'!Q6+'[6]Energy Usage'!Q6</f>
        <v>7.5658297926638038</v>
      </c>
      <c r="R6" s="62">
        <f>+'[5]Energy Usage'!R6+'[6]Energy Usage'!R6</f>
        <v>7.4661989261713995</v>
      </c>
      <c r="S6" s="62">
        <f>+'[5]Energy Usage'!S6+'[6]Energy Usage'!S6</f>
        <v>7.363452976926486</v>
      </c>
      <c r="T6" s="62">
        <f>+'[5]Energy Usage'!T6+'[6]Energy Usage'!T6</f>
        <v>7.2570378560210695</v>
      </c>
      <c r="U6" s="62">
        <f>+'[5]Energy Usage'!U6+'[6]Energy Usage'!U6</f>
        <v>7.1466440666594213</v>
      </c>
      <c r="V6" s="62">
        <f>+'[5]Energy Usage'!V6+'[6]Energy Usage'!V6</f>
        <v>7.0322036602986859</v>
      </c>
      <c r="W6" s="62">
        <f>+'[5]Energy Usage'!W6+'[6]Energy Usage'!W6</f>
        <v>6.9138701670281115</v>
      </c>
      <c r="X6" s="22"/>
    </row>
    <row r="7" spans="1:33" x14ac:dyDescent="0.25">
      <c r="A7" s="30" t="s">
        <v>71</v>
      </c>
      <c r="B7" s="64">
        <f>+'[5]Energy Usage'!B7+'[6]Energy Usage'!B7</f>
        <v>9.414990352979645</v>
      </c>
      <c r="C7" s="64">
        <f>+'[5]Energy Usage'!C7+'[6]Energy Usage'!C7</f>
        <v>8.781768173859458</v>
      </c>
      <c r="D7" s="64">
        <f>+'[5]Energy Usage'!D7+'[6]Energy Usage'!D7</f>
        <v>8.1937761503907094</v>
      </c>
      <c r="E7" s="64">
        <f>+'[5]Energy Usage'!E7+'[6]Energy Usage'!E7</f>
        <v>7.6477835571697312</v>
      </c>
      <c r="F7" s="64">
        <f>+'[5]Energy Usage'!F7+'[6]Energy Usage'!F7</f>
        <v>7.1407904348931073</v>
      </c>
      <c r="G7" s="64">
        <f>+'[5]Energy Usage'!G7+'[6]Energy Usage'!G7</f>
        <v>6.6700111070648145</v>
      </c>
      <c r="H7" s="64">
        <f>+'[5]Energy Usage'!H7+'[6]Energy Usage'!H7</f>
        <v>6.2328588740813986</v>
      </c>
      <c r="I7" s="64">
        <f>+'[5]Energy Usage'!I7+'[6]Energy Usage'!I7</f>
        <v>5.8269318005967996</v>
      </c>
      <c r="J7" s="64">
        <f>+'[5]Energy Usage'!J7+'[6]Energy Usage'!J7</f>
        <v>5.4499995180753853</v>
      </c>
      <c r="K7" s="64">
        <f>+'[5]Energy Usage'!K7+'[6]Energy Usage'!K7</f>
        <v>5.0999909700197872</v>
      </c>
      <c r="L7" s="64">
        <f>+'[5]Energy Usage'!L7+'[6]Energy Usage'!L7</f>
        <v>4.7749830325395877</v>
      </c>
      <c r="M7" s="64">
        <f>+'[5]Energy Usage'!M7+'[6]Energy Usage'!M7</f>
        <v>4.4731899477365458</v>
      </c>
      <c r="N7" s="64">
        <f>+'[5]Energy Usage'!N7+'[6]Energy Usage'!N7</f>
        <v>4.1929535118480077</v>
      </c>
      <c r="O7" s="64">
        <f>+'[5]Energy Usage'!O7+'[6]Energy Usage'!O7</f>
        <v>4.0940963962815307</v>
      </c>
      <c r="P7" s="64">
        <f>+'[5]Energy Usage'!P7+'[6]Energy Usage'!P7</f>
        <v>4.0023005032555155</v>
      </c>
      <c r="Q7" s="64">
        <f>+'[5]Energy Usage'!Q7+'[6]Energy Usage'!Q7</f>
        <v>3.91706145973136</v>
      </c>
      <c r="R7" s="64">
        <f>+'[5]Energy Usage'!R7+'[6]Energy Usage'!R7</f>
        <v>3.8379109193160721</v>
      </c>
      <c r="S7" s="64">
        <f>+'[5]Energy Usage'!S7+'[6]Energy Usage'!S7</f>
        <v>3.764413988930448</v>
      </c>
      <c r="T7" s="64">
        <f>+'[5]Energy Usage'!T7+'[6]Energy Usage'!T7</f>
        <v>3.6961668392866533</v>
      </c>
      <c r="U7" s="64">
        <f>+'[5]Energy Usage'!U7+'[6]Energy Usage'!U7</f>
        <v>3.6327944860459875</v>
      </c>
      <c r="V7" s="64">
        <f>+'[5]Energy Usage'!V7+'[6]Energy Usage'!V7</f>
        <v>3.5739487294653691</v>
      </c>
      <c r="W7" s="64">
        <f>+'[5]Energy Usage'!W7+'[6]Energy Usage'!W7</f>
        <v>3.5193062412119378</v>
      </c>
      <c r="X7" s="22"/>
    </row>
    <row r="8" spans="1:33" x14ac:dyDescent="0.25">
      <c r="A8" s="14" t="s">
        <v>57</v>
      </c>
      <c r="B8" s="62">
        <f t="shared" ref="B8:W8" si="2">B7-B6</f>
        <v>0</v>
      </c>
      <c r="C8" s="62">
        <f t="shared" si="2"/>
        <v>-0.45087438524324774</v>
      </c>
      <c r="D8" s="62">
        <f t="shared" si="2"/>
        <v>-0.86928502520466289</v>
      </c>
      <c r="E8" s="62">
        <f t="shared" si="2"/>
        <v>-1.257490300742889</v>
      </c>
      <c r="F8" s="62">
        <f t="shared" si="2"/>
        <v>-1.6175465795356221</v>
      </c>
      <c r="G8" s="62">
        <f t="shared" si="2"/>
        <v>-1.9513056947625405</v>
      </c>
      <c r="H8" s="62">
        <f t="shared" si="2"/>
        <v>-2.2604097197469928</v>
      </c>
      <c r="I8" s="62">
        <f t="shared" si="2"/>
        <v>-2.5462846230959464</v>
      </c>
      <c r="J8" s="62">
        <f t="shared" si="2"/>
        <v>-2.8101351620008224</v>
      </c>
      <c r="K8" s="62">
        <f t="shared" si="2"/>
        <v>-3.0529440308830029</v>
      </c>
      <c r="L8" s="62">
        <f t="shared" si="2"/>
        <v>-3.275478618618143</v>
      </c>
      <c r="M8" s="62">
        <f t="shared" si="2"/>
        <v>-3.4783085025677156</v>
      </c>
      <c r="N8" s="62">
        <f t="shared" si="2"/>
        <v>-3.6618358229901071</v>
      </c>
      <c r="O8" s="62">
        <f t="shared" si="2"/>
        <v>-3.6649764497058488</v>
      </c>
      <c r="P8" s="62">
        <f t="shared" si="2"/>
        <v>-3.660827914096151</v>
      </c>
      <c r="Q8" s="62">
        <f t="shared" si="2"/>
        <v>-3.6487683329324438</v>
      </c>
      <c r="R8" s="62">
        <f t="shared" si="2"/>
        <v>-3.6282880068553274</v>
      </c>
      <c r="S8" s="62">
        <f t="shared" si="2"/>
        <v>-3.5990389879960381</v>
      </c>
      <c r="T8" s="62">
        <f t="shared" si="2"/>
        <v>-3.5608710167344162</v>
      </c>
      <c r="U8" s="62">
        <f t="shared" si="2"/>
        <v>-3.5138495806134338</v>
      </c>
      <c r="V8" s="62">
        <f t="shared" si="2"/>
        <v>-3.4582549308333168</v>
      </c>
      <c r="W8" s="62">
        <f t="shared" si="2"/>
        <v>-3.3945639258161737</v>
      </c>
      <c r="X8" s="22"/>
    </row>
    <row r="9" spans="1:33" x14ac:dyDescent="0.25">
      <c r="A9" s="28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2"/>
    </row>
    <row r="10" spans="1:33" x14ac:dyDescent="0.25">
      <c r="A10" s="47" t="s">
        <v>56</v>
      </c>
      <c r="B10" s="22">
        <f t="shared" ref="B10:W10" si="3">B4</f>
        <v>2014</v>
      </c>
      <c r="C10" s="22">
        <f t="shared" si="3"/>
        <v>2015</v>
      </c>
      <c r="D10" s="22">
        <f t="shared" si="3"/>
        <v>2016</v>
      </c>
      <c r="E10" s="22">
        <f t="shared" si="3"/>
        <v>2017</v>
      </c>
      <c r="F10" s="22">
        <f t="shared" si="3"/>
        <v>2018</v>
      </c>
      <c r="G10" s="22">
        <f t="shared" si="3"/>
        <v>2019</v>
      </c>
      <c r="H10" s="22">
        <f t="shared" si="3"/>
        <v>2020</v>
      </c>
      <c r="I10" s="22">
        <f t="shared" si="3"/>
        <v>2021</v>
      </c>
      <c r="J10" s="22">
        <f t="shared" si="3"/>
        <v>2022</v>
      </c>
      <c r="K10" s="22">
        <f t="shared" si="3"/>
        <v>2023</v>
      </c>
      <c r="L10" s="22">
        <f t="shared" si="3"/>
        <v>2024</v>
      </c>
      <c r="M10" s="22">
        <f t="shared" si="3"/>
        <v>2025</v>
      </c>
      <c r="N10" s="22">
        <f t="shared" si="3"/>
        <v>2026</v>
      </c>
      <c r="O10" s="22">
        <f t="shared" si="3"/>
        <v>2027</v>
      </c>
      <c r="P10" s="22">
        <f t="shared" si="3"/>
        <v>2028</v>
      </c>
      <c r="Q10" s="22">
        <f t="shared" si="3"/>
        <v>2029</v>
      </c>
      <c r="R10" s="22">
        <f t="shared" si="3"/>
        <v>2030</v>
      </c>
      <c r="S10" s="22">
        <f t="shared" si="3"/>
        <v>2031</v>
      </c>
      <c r="T10" s="22">
        <f t="shared" si="3"/>
        <v>2032</v>
      </c>
      <c r="U10" s="22">
        <f t="shared" si="3"/>
        <v>2033</v>
      </c>
      <c r="V10" s="22">
        <f t="shared" si="3"/>
        <v>2034</v>
      </c>
      <c r="W10" s="22">
        <f t="shared" si="3"/>
        <v>2035</v>
      </c>
      <c r="X10" s="22"/>
    </row>
    <row r="11" spans="1:33" x14ac:dyDescent="0.25">
      <c r="A11" s="28" t="s">
        <v>63</v>
      </c>
      <c r="B11" s="62">
        <f t="shared" ref="B11:W11" si="4">B54/1000000</f>
        <v>0</v>
      </c>
      <c r="C11" s="62">
        <f t="shared" si="4"/>
        <v>0.2442749044093156</v>
      </c>
      <c r="D11" s="62">
        <f t="shared" si="4"/>
        <v>0.47140402242844603</v>
      </c>
      <c r="E11" s="62">
        <f t="shared" si="4"/>
        <v>0.6826207578653023</v>
      </c>
      <c r="F11" s="62">
        <f t="shared" si="4"/>
        <v>0.87908128075967218</v>
      </c>
      <c r="G11" s="62">
        <f t="shared" si="4"/>
        <v>1.0618746485631541</v>
      </c>
      <c r="H11" s="62">
        <f t="shared" si="4"/>
        <v>1.232033036949127</v>
      </c>
      <c r="I11" s="62">
        <f t="shared" si="4"/>
        <v>1.3905417211705076</v>
      </c>
      <c r="J11" s="62">
        <f t="shared" si="4"/>
        <v>1.5383482335533478</v>
      </c>
      <c r="K11" s="62">
        <f t="shared" si="4"/>
        <v>1.6763699324686432</v>
      </c>
      <c r="L11" s="62">
        <f t="shared" si="4"/>
        <v>1.8054991086885128</v>
      </c>
      <c r="M11" s="62">
        <f t="shared" si="4"/>
        <v>1.9266047909855848</v>
      </c>
      <c r="N11" s="62">
        <f t="shared" si="4"/>
        <v>2.0405306505159748</v>
      </c>
      <c r="O11" s="62">
        <f t="shared" si="4"/>
        <v>2.1480888635298152</v>
      </c>
      <c r="P11" s="62">
        <f t="shared" si="4"/>
        <v>2.2500504296169681</v>
      </c>
      <c r="Q11" s="62">
        <f t="shared" si="4"/>
        <v>2.3471331340509654</v>
      </c>
      <c r="R11" s="62">
        <f t="shared" si="4"/>
        <v>2.4399889046302836</v>
      </c>
      <c r="S11" s="62">
        <f t="shared" si="4"/>
        <v>2.5291925622511329</v>
      </c>
      <c r="T11" s="62">
        <f t="shared" si="4"/>
        <v>2.6152337936939838</v>
      </c>
      <c r="U11" s="62">
        <f t="shared" si="4"/>
        <v>2.6985136099876064</v>
      </c>
      <c r="V11" s="62">
        <f t="shared" si="4"/>
        <v>2.7793457490009064</v>
      </c>
      <c r="W11" s="62">
        <f t="shared" si="4"/>
        <v>2.8579626589044733</v>
      </c>
      <c r="X11" s="22"/>
    </row>
    <row r="12" spans="1:33" x14ac:dyDescent="0.25">
      <c r="A12" s="30" t="s">
        <v>73</v>
      </c>
      <c r="B12" s="64">
        <f t="shared" ref="B12:W12" si="5">B63/1000000</f>
        <v>0</v>
      </c>
      <c r="C12" s="64">
        <f t="shared" si="5"/>
        <v>0.90982465182909378</v>
      </c>
      <c r="D12" s="64">
        <f t="shared" si="5"/>
        <v>1.7546618285275382</v>
      </c>
      <c r="E12" s="64">
        <f t="shared" si="5"/>
        <v>2.5391534926046644</v>
      </c>
      <c r="F12" s="64">
        <f t="shared" si="5"/>
        <v>3.2676100378191397</v>
      </c>
      <c r="G12" s="64">
        <f t="shared" si="5"/>
        <v>3.9440339726611526</v>
      </c>
      <c r="H12" s="64">
        <f t="shared" si="5"/>
        <v>4.5721419121573064</v>
      </c>
      <c r="I12" s="64">
        <f t="shared" si="5"/>
        <v>5.1553849988323082</v>
      </c>
      <c r="J12" s="64">
        <f t="shared" si="5"/>
        <v>5.6969678650305227</v>
      </c>
      <c r="K12" s="64">
        <f t="shared" si="5"/>
        <v>6.1998662407860081</v>
      </c>
      <c r="L12" s="64">
        <f t="shared" si="5"/>
        <v>6.6668433039875294</v>
      </c>
      <c r="M12" s="64">
        <f t="shared" si="5"/>
        <v>7.1004648626746576</v>
      </c>
      <c r="N12" s="64">
        <f t="shared" si="5"/>
        <v>7.5031134528841337</v>
      </c>
      <c r="O12" s="64">
        <f t="shared" si="5"/>
        <v>7.362288727611495</v>
      </c>
      <c r="P12" s="64">
        <f t="shared" si="5"/>
        <v>7.2315229112869019</v>
      </c>
      <c r="Q12" s="64">
        <f t="shared" si="5"/>
        <v>7.1100975104140671</v>
      </c>
      <c r="R12" s="64">
        <f t="shared" si="5"/>
        <v>6.9973453524607185</v>
      </c>
      <c r="S12" s="64">
        <f t="shared" si="5"/>
        <v>6.8926469200754674</v>
      </c>
      <c r="T12" s="64">
        <f t="shared" si="5"/>
        <v>6.7954269471463062</v>
      </c>
      <c r="U12" s="64">
        <f t="shared" si="5"/>
        <v>6.7051512579977981</v>
      </c>
      <c r="V12" s="64">
        <f t="shared" si="5"/>
        <v>6.6213238323598969</v>
      </c>
      <c r="W12" s="64">
        <f t="shared" si="5"/>
        <v>6.5434840799818472</v>
      </c>
      <c r="X12" s="22"/>
    </row>
    <row r="13" spans="1:33" x14ac:dyDescent="0.25">
      <c r="A13" s="14" t="s">
        <v>57</v>
      </c>
      <c r="B13" s="62">
        <f t="shared" ref="B13:W13" si="6">B12-B11</f>
        <v>0</v>
      </c>
      <c r="C13" s="62">
        <f t="shared" si="6"/>
        <v>0.66554974741977824</v>
      </c>
      <c r="D13" s="62">
        <f t="shared" si="6"/>
        <v>1.2832578060990922</v>
      </c>
      <c r="E13" s="62">
        <f t="shared" si="6"/>
        <v>1.8565327347393621</v>
      </c>
      <c r="F13" s="62">
        <f t="shared" si="6"/>
        <v>2.3885287570594675</v>
      </c>
      <c r="G13" s="62">
        <f t="shared" si="6"/>
        <v>2.8821593240979988</v>
      </c>
      <c r="H13" s="62">
        <f t="shared" si="6"/>
        <v>3.3401088752081796</v>
      </c>
      <c r="I13" s="62">
        <f t="shared" si="6"/>
        <v>3.7648432776618006</v>
      </c>
      <c r="J13" s="62">
        <f t="shared" si="6"/>
        <v>4.1586196314771744</v>
      </c>
      <c r="K13" s="62">
        <f t="shared" si="6"/>
        <v>4.5234963083173652</v>
      </c>
      <c r="L13" s="62">
        <f t="shared" si="6"/>
        <v>4.8613441952990168</v>
      </c>
      <c r="M13" s="62">
        <f t="shared" si="6"/>
        <v>5.1738600716890728</v>
      </c>
      <c r="N13" s="62">
        <f t="shared" si="6"/>
        <v>5.4625828023681589</v>
      </c>
      <c r="O13" s="62">
        <f t="shared" si="6"/>
        <v>5.2141998640816798</v>
      </c>
      <c r="P13" s="62">
        <f t="shared" si="6"/>
        <v>4.9814724816699343</v>
      </c>
      <c r="Q13" s="62">
        <f t="shared" si="6"/>
        <v>4.7629643763631018</v>
      </c>
      <c r="R13" s="62">
        <f t="shared" si="6"/>
        <v>4.5573564478304345</v>
      </c>
      <c r="S13" s="62">
        <f t="shared" si="6"/>
        <v>4.3634543578243346</v>
      </c>
      <c r="T13" s="62">
        <f t="shared" si="6"/>
        <v>4.180193153452322</v>
      </c>
      <c r="U13" s="62">
        <f t="shared" si="6"/>
        <v>4.0066376480101917</v>
      </c>
      <c r="V13" s="62">
        <f t="shared" si="6"/>
        <v>3.8419780833589905</v>
      </c>
      <c r="W13" s="62">
        <f t="shared" si="6"/>
        <v>3.6855214210773739</v>
      </c>
      <c r="X13" s="22"/>
    </row>
    <row r="14" spans="1:33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33" x14ac:dyDescent="0.25">
      <c r="A15" s="4" t="s">
        <v>30</v>
      </c>
    </row>
    <row r="16" spans="1:33" x14ac:dyDescent="0.25">
      <c r="A16" s="16" t="s">
        <v>0</v>
      </c>
      <c r="B16" s="17">
        <v>2014</v>
      </c>
      <c r="C16" s="17">
        <v>2015</v>
      </c>
      <c r="D16" s="17">
        <v>2016</v>
      </c>
      <c r="E16" s="17">
        <v>2017</v>
      </c>
      <c r="F16" s="17">
        <v>2018</v>
      </c>
      <c r="G16" s="17">
        <v>2019</v>
      </c>
      <c r="H16" s="17">
        <v>2020</v>
      </c>
      <c r="I16" s="17">
        <v>2021</v>
      </c>
      <c r="J16" s="17">
        <v>2022</v>
      </c>
      <c r="K16" s="17">
        <v>2023</v>
      </c>
      <c r="L16" s="17">
        <v>2024</v>
      </c>
      <c r="M16" s="17">
        <v>2025</v>
      </c>
      <c r="N16" s="17">
        <v>2026</v>
      </c>
      <c r="O16" s="17">
        <v>2027</v>
      </c>
      <c r="P16" s="17">
        <v>2028</v>
      </c>
      <c r="Q16" s="17">
        <v>2029</v>
      </c>
      <c r="R16" s="17">
        <v>2030</v>
      </c>
      <c r="S16" s="17">
        <v>2031</v>
      </c>
      <c r="T16" s="17">
        <v>2032</v>
      </c>
      <c r="U16" s="17">
        <v>2033</v>
      </c>
      <c r="V16" s="17">
        <v>2034</v>
      </c>
      <c r="W16" s="17">
        <v>2035</v>
      </c>
    </row>
    <row r="17" spans="1:23" ht="16.5" thickBot="1" x14ac:dyDescent="0.3">
      <c r="A17" s="26" t="s">
        <v>31</v>
      </c>
      <c r="B17" s="27">
        <f t="shared" ref="B17:W17" si="7">SUM(B18:B22)</f>
        <v>9414990.3529796451</v>
      </c>
      <c r="C17" s="27">
        <f t="shared" si="7"/>
        <v>9476917.4635120202</v>
      </c>
      <c r="D17" s="27">
        <f t="shared" si="7"/>
        <v>9534465.1980238166</v>
      </c>
      <c r="E17" s="27">
        <f t="shared" si="7"/>
        <v>9587894.6157779228</v>
      </c>
      <c r="F17" s="27">
        <f t="shared" si="7"/>
        <v>9637418.2951884009</v>
      </c>
      <c r="G17" s="27">
        <f t="shared" si="7"/>
        <v>9683191.4503905047</v>
      </c>
      <c r="H17" s="27">
        <f t="shared" si="7"/>
        <v>9725301.6307775192</v>
      </c>
      <c r="I17" s="27">
        <f t="shared" si="7"/>
        <v>9763758.1448632535</v>
      </c>
      <c r="J17" s="27">
        <f t="shared" si="7"/>
        <v>9798482.9136295542</v>
      </c>
      <c r="K17" s="27">
        <f t="shared" si="7"/>
        <v>9829304.9333714303</v>
      </c>
      <c r="L17" s="27">
        <f t="shared" si="7"/>
        <v>9855960.759846244</v>
      </c>
      <c r="M17" s="27">
        <f t="shared" si="7"/>
        <v>9878103.2412898447</v>
      </c>
      <c r="N17" s="27">
        <f t="shared" si="7"/>
        <v>9895319.9853540882</v>
      </c>
      <c r="O17" s="27">
        <f t="shared" si="7"/>
        <v>9907161.709517194</v>
      </c>
      <c r="P17" s="27">
        <f t="shared" si="7"/>
        <v>9913178.8469686322</v>
      </c>
      <c r="Q17" s="27">
        <f t="shared" si="7"/>
        <v>9912962.9267147686</v>
      </c>
      <c r="R17" s="27">
        <f t="shared" si="7"/>
        <v>9906187.8308016844</v>
      </c>
      <c r="S17" s="27">
        <f t="shared" si="7"/>
        <v>9892645.5391776208</v>
      </c>
      <c r="T17" s="27">
        <f t="shared" si="7"/>
        <v>9872271.6497150548</v>
      </c>
      <c r="U17" s="27">
        <f t="shared" si="7"/>
        <v>9845157.676647028</v>
      </c>
      <c r="V17" s="27">
        <f t="shared" si="7"/>
        <v>9811549.4092995953</v>
      </c>
      <c r="W17" s="27">
        <f t="shared" si="7"/>
        <v>9771832.8259325866</v>
      </c>
    </row>
    <row r="18" spans="1:23" ht="16.5" thickTop="1" x14ac:dyDescent="0.25">
      <c r="A18" s="3" t="str">
        <f>'Input Assumptions'!D45</f>
        <v>Electric Resistance</v>
      </c>
      <c r="B18" s="13">
        <f>+'[5]Energy Usage'!B18+'[6]Energy Usage'!B18</f>
        <v>9414990.3529796451</v>
      </c>
      <c r="C18" s="13">
        <f>+'[5]Energy Usage'!C18+'[6]Energy Usage'!C18</f>
        <v>9211421.969415281</v>
      </c>
      <c r="D18" s="13">
        <f>+'[5]Energy Usage'!D18+'[6]Energy Usage'!D18</f>
        <v>9022121.0430689715</v>
      </c>
      <c r="E18" s="13">
        <f>+'[5]Energy Usage'!E18+'[6]Energy Usage'!E18</f>
        <v>8845983.4268738683</v>
      </c>
      <c r="F18" s="13">
        <f>+'[5]Energy Usage'!F18+'[6]Energy Usage'!F18</f>
        <v>8681928.2295298986</v>
      </c>
      <c r="G18" s="13">
        <f>+'[5]Energy Usage'!G18+'[6]Energy Usage'!G18</f>
        <v>8528873.0764649455</v>
      </c>
      <c r="H18" s="13">
        <f>+'[5]Energy Usage'!H18+'[6]Energy Usage'!H18</f>
        <v>8385707.2609387804</v>
      </c>
      <c r="I18" s="13">
        <f>+'[5]Energy Usage'!I18+'[6]Energy Usage'!I18</f>
        <v>8251264.8534050668</v>
      </c>
      <c r="J18" s="13">
        <f>+'[5]Energy Usage'!J18+'[6]Energy Usage'!J18</f>
        <v>8124300.8927424727</v>
      </c>
      <c r="K18" s="13">
        <f>+'[5]Energy Usage'!K18+'[6]Energy Usage'!K18</f>
        <v>8003474.6773097236</v>
      </c>
      <c r="L18" s="13">
        <f>+'[5]Energy Usage'!L18+'[6]Energy Usage'!L18</f>
        <v>7887344.6213932289</v>
      </c>
      <c r="M18" s="13">
        <f>+'[5]Energy Usage'!M18+'[6]Energy Usage'!M18</f>
        <v>7774378.821957754</v>
      </c>
      <c r="N18" s="13">
        <f>+'[5]Energy Usage'!N18+'[6]Energy Usage'!N18</f>
        <v>7662984.1253645699</v>
      </c>
      <c r="O18" s="13">
        <f>+'[5]Energy Usage'!O18+'[6]Energy Usage'!O18</f>
        <v>7551554.0244173277</v>
      </c>
      <c r="P18" s="13">
        <f>+'[5]Energy Usage'!P18+'[6]Energy Usage'!P18</f>
        <v>7438532.4253082676</v>
      </c>
      <c r="Q18" s="13">
        <f>+'[5]Energy Usage'!Q18+'[6]Energy Usage'!Q18</f>
        <v>7322486.8735412154</v>
      </c>
      <c r="R18" s="13">
        <f>+'[5]Energy Usage'!R18+'[6]Energy Usage'!R18</f>
        <v>7202182.1653702492</v>
      </c>
      <c r="S18" s="13">
        <f>+'[5]Energy Usage'!S18+'[6]Energy Usage'!S18</f>
        <v>7076644.3021655194</v>
      </c>
      <c r="T18" s="13">
        <f>+'[5]Energy Usage'!T18+'[6]Energy Usage'!T18</f>
        <v>6945205.9388106074</v>
      </c>
      <c r="U18" s="13">
        <f>+'[5]Energy Usage'!U18+'[6]Energy Usage'!U18</f>
        <v>6807527.610523995</v>
      </c>
      <c r="V18" s="13">
        <f>+'[5]Energy Usage'!V18+'[6]Energy Usage'!V18</f>
        <v>6663593.2296252316</v>
      </c>
      <c r="W18" s="13">
        <f>+'[5]Energy Usage'!W18+'[6]Energy Usage'!W18</f>
        <v>6513682.4655329222</v>
      </c>
    </row>
    <row r="19" spans="1:23" x14ac:dyDescent="0.25">
      <c r="A19" s="3" t="str">
        <f>'Input Assumptions'!D46</f>
        <v>HPWH</v>
      </c>
      <c r="B19" s="13">
        <f>+'[5]Energy Usage'!B19+'[6]Energy Usage'!B19</f>
        <v>0</v>
      </c>
      <c r="C19" s="13">
        <f>+'[5]Energy Usage'!C19+'[6]Energy Usage'!C19</f>
        <v>21220.589687425698</v>
      </c>
      <c r="D19" s="13">
        <f>+'[5]Energy Usage'!D19+'[6]Energy Usage'!D19</f>
        <v>40940.132526399757</v>
      </c>
      <c r="E19" s="13">
        <f>+'[5]Energy Usage'!E19+'[6]Energy Usage'!E19</f>
        <v>59290.431038752067</v>
      </c>
      <c r="F19" s="13">
        <f>+'[5]Energy Usage'!F19+'[6]Energy Usage'!F19</f>
        <v>76408.784898828642</v>
      </c>
      <c r="G19" s="13">
        <f>+'[5]Energy Usage'!G19+'[6]Energy Usage'!G19</f>
        <v>92443.725362407451</v>
      </c>
      <c r="H19" s="13">
        <f>+'[5]Energy Usage'!H19+'[6]Energy Usage'!H19</f>
        <v>107561.33288961068</v>
      </c>
      <c r="I19" s="13">
        <f>+'[5]Energy Usage'!I19+'[6]Energy Usage'!I19</f>
        <v>121951.57028767836</v>
      </c>
      <c r="J19" s="13">
        <f>+'[5]Energy Usage'!J19+'[6]Energy Usage'!J19</f>
        <v>135833.78733373535</v>
      </c>
      <c r="K19" s="13">
        <f>+'[5]Energy Usage'!K19+'[6]Energy Usage'!K19</f>
        <v>149460.32359306427</v>
      </c>
      <c r="L19" s="13">
        <f>+'[5]Energy Usage'!L19+'[6]Energy Usage'!L19</f>
        <v>163117.02976450126</v>
      </c>
      <c r="M19" s="13">
        <f>+'[5]Energy Usage'!M19+'[6]Energy Usage'!M19</f>
        <v>177119.62834650688</v>
      </c>
      <c r="N19" s="13">
        <f>+'[5]Energy Usage'!N19+'[6]Energy Usage'!N19</f>
        <v>191805.20947354427</v>
      </c>
      <c r="O19" s="13">
        <f>+'[5]Energy Usage'!O19+'[6]Energy Usage'!O19</f>
        <v>207518.82157005032</v>
      </c>
      <c r="P19" s="13">
        <f>+'[5]Energy Usage'!P19+'[6]Energy Usage'!P19</f>
        <v>224595.99204339855</v>
      </c>
      <c r="Q19" s="13">
        <f>+'[5]Energy Usage'!Q19+'[6]Energy Usage'!Q19</f>
        <v>243342.9191225901</v>
      </c>
      <c r="R19" s="13">
        <f>+'[5]Energy Usage'!R19+'[6]Energy Usage'!R19</f>
        <v>264016.76080114982</v>
      </c>
      <c r="S19" s="13">
        <f>+'[5]Energy Usage'!S19+'[6]Energy Usage'!S19</f>
        <v>286808.67476096761</v>
      </c>
      <c r="T19" s="13">
        <f>+'[5]Energy Usage'!T19+'[6]Energy Usage'!T19</f>
        <v>311831.91721046367</v>
      </c>
      <c r="U19" s="13">
        <f>+'[5]Energy Usage'!U19+'[6]Energy Usage'!U19</f>
        <v>339116.45613542618</v>
      </c>
      <c r="V19" s="13">
        <f>+'[5]Energy Usage'!V19+'[6]Energy Usage'!V19</f>
        <v>368610.43067345553</v>
      </c>
      <c r="W19" s="13">
        <f>+'[5]Energy Usage'!W19+'[6]Energy Usage'!W19</f>
        <v>400187.70149518945</v>
      </c>
    </row>
    <row r="20" spans="1:23" x14ac:dyDescent="0.25">
      <c r="A20" s="3" t="str">
        <f>'Input Assumptions'!D47</f>
        <v>Gas Tank</v>
      </c>
      <c r="B20" s="13">
        <f>+'[5]Energy Usage'!B20+'[6]Energy Usage'!B20</f>
        <v>0</v>
      </c>
      <c r="C20" s="13">
        <f>+'[5]Energy Usage'!C20+'[6]Energy Usage'!C20</f>
        <v>199111.01011454215</v>
      </c>
      <c r="D20" s="13">
        <f>+'[5]Energy Usage'!D20+'[6]Energy Usage'!D20</f>
        <v>384194.46935472265</v>
      </c>
      <c r="E20" s="13">
        <f>+'[5]Energy Usage'!E20+'[6]Energy Usage'!E20</f>
        <v>556204.51763997634</v>
      </c>
      <c r="F20" s="13">
        <f>+'[5]Energy Usage'!F20+'[6]Energy Usage'!F20</f>
        <v>716002.79688886146</v>
      </c>
      <c r="G20" s="13">
        <f>+'[5]Energy Usage'!G20+'[6]Energy Usage'!G20</f>
        <v>864354.883746507</v>
      </c>
      <c r="H20" s="13">
        <f>+'[5]Energy Usage'!H20+'[6]Energy Usage'!H20</f>
        <v>1001925.2300155631</v>
      </c>
      <c r="I20" s="13">
        <f>+'[5]Energy Usage'!I20+'[6]Energy Usage'!I20</f>
        <v>1129271.5538963734</v>
      </c>
      <c r="J20" s="13">
        <f>+'[5]Energy Usage'!J20+'[6]Energy Usage'!J20</f>
        <v>1246840.0980580098</v>
      </c>
      <c r="K20" s="13">
        <f>+'[5]Energy Usage'!K20+'[6]Energy Usage'!K20</f>
        <v>1354963.5767959706</v>
      </c>
      <c r="L20" s="13">
        <f>+'[5]Energy Usage'!L20+'[6]Energy Usage'!L20</f>
        <v>1453863.8449668961</v>
      </c>
      <c r="M20" s="13">
        <f>+'[5]Energy Usage'!M20+'[6]Energy Usage'!M20</f>
        <v>1543661.1887214549</v>
      </c>
      <c r="N20" s="13">
        <f>+'[5]Energy Usage'!N20+'[6]Energy Usage'!N20</f>
        <v>1624391.5382187578</v>
      </c>
      <c r="O20" s="13">
        <f>+'[5]Energy Usage'!O20+'[6]Energy Usage'!O20</f>
        <v>1696031.799927992</v>
      </c>
      <c r="P20" s="13">
        <f>+'[5]Energy Usage'!P20+'[6]Energy Usage'!P20</f>
        <v>1758532.0214172024</v>
      </c>
      <c r="Q20" s="13">
        <f>+'[5]Energy Usage'!Q20+'[6]Energy Usage'!Q20</f>
        <v>1811851.5390916136</v>
      </c>
      <c r="R20" s="13">
        <f>+'[5]Energy Usage'!R20+'[6]Energy Usage'!R20</f>
        <v>1855995.0515276033</v>
      </c>
      <c r="S20" s="13">
        <f>+'[5]Energy Usage'!S20+'[6]Energy Usage'!S20</f>
        <v>1891044.1217662981</v>
      </c>
      <c r="T20" s="13">
        <f>+'[5]Energy Usage'!T20+'[6]Energy Usage'!T20</f>
        <v>1917180.1549457654</v>
      </c>
      <c r="U20" s="13">
        <f>+'[5]Energy Usage'!U20+'[6]Energy Usage'!U20</f>
        <v>1934696.3187350978</v>
      </c>
      <c r="V20" s="13">
        <f>+'[5]Energy Usage'!V20+'[6]Energy Usage'!V20</f>
        <v>1943997.7755056659</v>
      </c>
      <c r="W20" s="13">
        <f>+'[5]Energy Usage'!W20+'[6]Energy Usage'!W20</f>
        <v>1945591.4481540981</v>
      </c>
    </row>
    <row r="21" spans="1:23" x14ac:dyDescent="0.25">
      <c r="A21" s="3" t="str">
        <f>'Input Assumptions'!D48</f>
        <v>Instant Gas</v>
      </c>
      <c r="B21" s="13">
        <f>+'[5]Energy Usage'!B21+'[6]Energy Usage'!B21</f>
        <v>0</v>
      </c>
      <c r="C21" s="13">
        <f>+'[5]Energy Usage'!C21+'[6]Energy Usage'!C21</f>
        <v>13303.15364648433</v>
      </c>
      <c r="D21" s="13">
        <f>+'[5]Energy Usage'!D21+'[6]Energy Usage'!D21</f>
        <v>25730.594573436505</v>
      </c>
      <c r="E21" s="13">
        <f>+'[5]Energy Usage'!E21+'[6]Energy Usage'!E21</f>
        <v>37360.452776090868</v>
      </c>
      <c r="F21" s="13">
        <f>+'[5]Energy Usage'!F21+'[6]Energy Usage'!F21</f>
        <v>48274.816506895666</v>
      </c>
      <c r="G21" s="13">
        <f>+'[5]Energy Usage'!G21+'[6]Energy Usage'!G21</f>
        <v>58563.492027933709</v>
      </c>
      <c r="H21" s="13">
        <f>+'[5]Energy Usage'!H21+'[6]Energy Usage'!H21</f>
        <v>68328.22423225586</v>
      </c>
      <c r="I21" s="13">
        <f>+'[5]Energy Usage'!I21+'[6]Energy Usage'!I21</f>
        <v>77687.03187539005</v>
      </c>
      <c r="J21" s="13">
        <f>+'[5]Energy Usage'!J21+'[6]Energy Usage'!J21</f>
        <v>86778.120977203216</v>
      </c>
      <c r="K21" s="13">
        <f>+'[5]Energy Usage'!K21+'[6]Energy Usage'!K21</f>
        <v>95762.672013629533</v>
      </c>
      <c r="L21" s="13">
        <f>+'[5]Energy Usage'!L21+'[6]Energy Usage'!L21</f>
        <v>104825.70125906765</v>
      </c>
      <c r="M21" s="13">
        <f>+'[5]Energy Usage'!M21+'[6]Energy Usage'!M21</f>
        <v>114174.23270504958</v>
      </c>
      <c r="N21" s="13">
        <f>+'[5]Energy Usage'!N21+'[6]Energy Usage'!N21</f>
        <v>124032.23545561821</v>
      </c>
      <c r="O21" s="13">
        <f>+'[5]Energy Usage'!O21+'[6]Energy Usage'!O21</f>
        <v>134632.20051297962</v>
      </c>
      <c r="P21" s="13">
        <f>+'[5]Energy Usage'!P21+'[6]Energy Usage'!P21</f>
        <v>146203.8084516027</v>
      </c>
      <c r="Q21" s="13">
        <f>+'[5]Energy Usage'!Q21+'[6]Energy Usage'!Q21</f>
        <v>158960.76104987308</v>
      </c>
      <c r="R21" s="13">
        <f>+'[5]Energy Usage'!R21+'[6]Energy Usage'!R21</f>
        <v>173087.34768599371</v>
      </c>
      <c r="S21" s="13">
        <f>+'[5]Energy Usage'!S21+'[6]Energy Usage'!S21</f>
        <v>188726.52543654156</v>
      </c>
      <c r="T21" s="13">
        <f>+'[5]Energy Usage'!T21+'[6]Energy Usage'!T21</f>
        <v>205971.1177521295</v>
      </c>
      <c r="U21" s="13">
        <f>+'[5]Energy Usage'!U21+'[6]Energy Usage'!U21</f>
        <v>224859.20986419823</v>
      </c>
      <c r="V21" s="13">
        <f>+'[5]Energy Usage'!V21+'[6]Energy Usage'!V21</f>
        <v>245374.08636481114</v>
      </c>
      <c r="W21" s="13">
        <f>+'[5]Energy Usage'!W21+'[6]Energy Usage'!W21</f>
        <v>267448.32185598568</v>
      </c>
    </row>
    <row r="22" spans="1:23" x14ac:dyDescent="0.25">
      <c r="A22" s="3" t="str">
        <f>'Input Assumptions'!D49</f>
        <v>Condensing Gas</v>
      </c>
      <c r="B22" s="13">
        <f>+'[5]Energy Usage'!B22+'[6]Energy Usage'!B22</f>
        <v>0</v>
      </c>
      <c r="C22" s="13">
        <f>+'[5]Energy Usage'!C22+'[6]Energy Usage'!C22</f>
        <v>31860.740648289102</v>
      </c>
      <c r="D22" s="13">
        <f>+'[5]Energy Usage'!D22+'[6]Energy Usage'!D22</f>
        <v>61478.958500286913</v>
      </c>
      <c r="E22" s="13">
        <f>+'[5]Energy Usage'!E22+'[6]Energy Usage'!E22</f>
        <v>89055.787449235097</v>
      </c>
      <c r="F22" s="13">
        <f>+'[5]Energy Usage'!F22+'[6]Energy Usage'!F22</f>
        <v>114803.66736391505</v>
      </c>
      <c r="G22" s="13">
        <f>+'[5]Energy Usage'!G22+'[6]Energy Usage'!G22</f>
        <v>138956.27278871328</v>
      </c>
      <c r="H22" s="13">
        <f>+'[5]Energy Usage'!H22+'[6]Energy Usage'!H22</f>
        <v>161779.5827013079</v>
      </c>
      <c r="I22" s="13">
        <f>+'[5]Energy Usage'!I22+'[6]Energy Usage'!I22</f>
        <v>183583.13539874417</v>
      </c>
      <c r="J22" s="13">
        <f>+'[5]Energy Usage'!J22+'[6]Energy Usage'!J22</f>
        <v>204730.01451813502</v>
      </c>
      <c r="K22" s="13">
        <f>+'[5]Energy Usage'!K22+'[6]Energy Usage'!K22</f>
        <v>225643.68365904325</v>
      </c>
      <c r="L22" s="13">
        <f>+'[5]Energy Usage'!L22+'[6]Energy Usage'!L22</f>
        <v>246809.56246254884</v>
      </c>
      <c r="M22" s="13">
        <f>+'[5]Energy Usage'!M22+'[6]Energy Usage'!M22</f>
        <v>268769.36955908017</v>
      </c>
      <c r="N22" s="13">
        <f>+'[5]Energy Usage'!N22+'[6]Energy Usage'!N22</f>
        <v>292106.87684159883</v>
      </c>
      <c r="O22" s="13">
        <f>+'[5]Energy Usage'!O22+'[6]Energy Usage'!O22</f>
        <v>317424.86308884347</v>
      </c>
      <c r="P22" s="13">
        <f>+'[5]Energy Usage'!P22+'[6]Energy Usage'!P22</f>
        <v>345314.59974816302</v>
      </c>
      <c r="Q22" s="13">
        <f>+'[5]Energy Usage'!Q22+'[6]Energy Usage'!Q22</f>
        <v>376320.83390947862</v>
      </c>
      <c r="R22" s="13">
        <f>+'[5]Energy Usage'!R22+'[6]Energy Usage'!R22</f>
        <v>410906.505416687</v>
      </c>
      <c r="S22" s="13">
        <f>+'[5]Energy Usage'!S22+'[6]Energy Usage'!S22</f>
        <v>449421.91504829348</v>
      </c>
      <c r="T22" s="13">
        <f>+'[5]Energy Usage'!T22+'[6]Energy Usage'!T22</f>
        <v>492082.52099608909</v>
      </c>
      <c r="U22" s="13">
        <f>+'[5]Energy Usage'!U22+'[6]Energy Usage'!U22</f>
        <v>538958.08138831076</v>
      </c>
      <c r="V22" s="13">
        <f>+'[5]Energy Usage'!V22+'[6]Energy Usage'!V22</f>
        <v>589973.8871304295</v>
      </c>
      <c r="W22" s="13">
        <f>+'[5]Energy Usage'!W22+'[6]Energy Usage'!W22</f>
        <v>644922.88889438962</v>
      </c>
    </row>
    <row r="24" spans="1:23" x14ac:dyDescent="0.25">
      <c r="A24" s="4" t="s">
        <v>74</v>
      </c>
    </row>
    <row r="25" spans="1:23" x14ac:dyDescent="0.25">
      <c r="A25" s="16" t="s">
        <v>0</v>
      </c>
      <c r="B25" s="17">
        <v>2014</v>
      </c>
      <c r="C25" s="17">
        <v>2015</v>
      </c>
      <c r="D25" s="17">
        <v>2016</v>
      </c>
      <c r="E25" s="17">
        <v>2017</v>
      </c>
      <c r="F25" s="17">
        <v>2018</v>
      </c>
      <c r="G25" s="17">
        <v>2019</v>
      </c>
      <c r="H25" s="17">
        <v>2020</v>
      </c>
      <c r="I25" s="17">
        <v>2021</v>
      </c>
      <c r="J25" s="17">
        <v>2022</v>
      </c>
      <c r="K25" s="17">
        <v>2023</v>
      </c>
      <c r="L25" s="17">
        <v>2024</v>
      </c>
      <c r="M25" s="17">
        <v>2025</v>
      </c>
      <c r="N25" s="17">
        <v>2026</v>
      </c>
      <c r="O25" s="17">
        <v>2027</v>
      </c>
      <c r="P25" s="17">
        <v>2028</v>
      </c>
      <c r="Q25" s="17">
        <v>2029</v>
      </c>
      <c r="R25" s="17">
        <v>2030</v>
      </c>
      <c r="S25" s="17">
        <v>2031</v>
      </c>
      <c r="T25" s="17">
        <v>2032</v>
      </c>
      <c r="U25" s="17">
        <v>2033</v>
      </c>
      <c r="V25" s="17">
        <v>2034</v>
      </c>
      <c r="W25" s="17">
        <v>2035</v>
      </c>
    </row>
    <row r="26" spans="1:23" ht="16.5" thickBot="1" x14ac:dyDescent="0.3">
      <c r="A26" s="26" t="s">
        <v>31</v>
      </c>
      <c r="B26" s="27">
        <f t="shared" ref="B26:W26" si="8">SUM(B27:B31)</f>
        <v>9414990.3529796451</v>
      </c>
      <c r="C26" s="27">
        <f t="shared" si="8"/>
        <v>9691592.8256885502</v>
      </c>
      <c r="D26" s="27">
        <f t="shared" si="8"/>
        <v>9948437.9789182488</v>
      </c>
      <c r="E26" s="27">
        <f t="shared" si="8"/>
        <v>10186937.049774395</v>
      </c>
      <c r="F26" s="27">
        <f t="shared" si="8"/>
        <v>10408400.472712247</v>
      </c>
      <c r="G26" s="27">
        <f t="shared" si="8"/>
        <v>10614045.079725968</v>
      </c>
      <c r="H26" s="27">
        <f t="shared" si="8"/>
        <v>10805000.786238708</v>
      </c>
      <c r="I26" s="27">
        <f t="shared" si="8"/>
        <v>10982316.799429107</v>
      </c>
      <c r="J26" s="27">
        <f t="shared" si="8"/>
        <v>11146967.383105908</v>
      </c>
      <c r="K26" s="27">
        <f t="shared" si="8"/>
        <v>11299857.210805796</v>
      </c>
      <c r="L26" s="27">
        <f t="shared" si="8"/>
        <v>11441826.336527117</v>
      </c>
      <c r="M26" s="27">
        <f t="shared" si="8"/>
        <v>11573654.810411204</v>
      </c>
      <c r="N26" s="27">
        <f t="shared" si="8"/>
        <v>11696066.96473214</v>
      </c>
      <c r="O26" s="27">
        <f t="shared" si="8"/>
        <v>11456385.123893026</v>
      </c>
      <c r="P26" s="27">
        <f t="shared" si="8"/>
        <v>11233823.414542418</v>
      </c>
      <c r="Q26" s="27">
        <f t="shared" si="8"/>
        <v>11027158.970145427</v>
      </c>
      <c r="R26" s="27">
        <f t="shared" si="8"/>
        <v>10835256.271776792</v>
      </c>
      <c r="S26" s="27">
        <f t="shared" si="8"/>
        <v>10657060.909005916</v>
      </c>
      <c r="T26" s="27">
        <f t="shared" si="8"/>
        <v>10491593.786432959</v>
      </c>
      <c r="U26" s="27">
        <f t="shared" si="8"/>
        <v>10337945.744043786</v>
      </c>
      <c r="V26" s="27">
        <f t="shared" si="8"/>
        <v>10195272.561825266</v>
      </c>
      <c r="W26" s="27">
        <f t="shared" si="8"/>
        <v>10062790.321193784</v>
      </c>
    </row>
    <row r="27" spans="1:23" ht="16.5" thickTop="1" x14ac:dyDescent="0.25">
      <c r="A27" s="5" t="str">
        <f>'Input Assumptions'!D45</f>
        <v>Electric Resistance</v>
      </c>
      <c r="B27" s="13">
        <f>+'[5]Energy Usage'!B27+'[6]Energy Usage'!B27</f>
        <v>9414990.3529796451</v>
      </c>
      <c r="C27" s="13">
        <f>+'[5]Energy Usage'!C27+'[6]Energy Usage'!C27</f>
        <v>8742491.0420525279</v>
      </c>
      <c r="D27" s="13">
        <f>+'[5]Energy Usage'!D27+'[6]Energy Usage'!D27</f>
        <v>8118027.3961916333</v>
      </c>
      <c r="E27" s="13">
        <f>+'[5]Energy Usage'!E27+'[6]Energy Usage'!E27</f>
        <v>7538168.296463659</v>
      </c>
      <c r="F27" s="13">
        <f>+'[5]Energy Usage'!F27+'[6]Energy Usage'!F27</f>
        <v>6999727.7038591113</v>
      </c>
      <c r="G27" s="13">
        <f>+'[5]Energy Usage'!G27+'[6]Energy Usage'!G27</f>
        <v>6499747.1535834614</v>
      </c>
      <c r="H27" s="13">
        <f>+'[5]Energy Usage'!H27+'[6]Energy Usage'!H27</f>
        <v>6035479.4997560717</v>
      </c>
      <c r="I27" s="13">
        <f>+'[5]Energy Usage'!I27+'[6]Energy Usage'!I27</f>
        <v>5604373.8212020658</v>
      </c>
      <c r="J27" s="13">
        <f>+'[5]Energy Usage'!J27+'[6]Energy Usage'!J27</f>
        <v>5204061.4054019181</v>
      </c>
      <c r="K27" s="13">
        <f>+'[5]Energy Usage'!K27+'[6]Energy Usage'!K27</f>
        <v>4832342.733587496</v>
      </c>
      <c r="L27" s="13">
        <f>+'[5]Energy Usage'!L27+'[6]Energy Usage'!L27</f>
        <v>4487175.3954741023</v>
      </c>
      <c r="M27" s="13">
        <f>+'[5]Energy Usage'!M27+'[6]Energy Usage'!M27</f>
        <v>4166662.8672259524</v>
      </c>
      <c r="N27" s="13">
        <f>+'[5]Energy Usage'!N27+'[6]Energy Usage'!N27</f>
        <v>3869044.0909955273</v>
      </c>
      <c r="O27" s="13">
        <f>+'[5]Energy Usage'!O27+'[6]Energy Usage'!O27</f>
        <v>3592683.7987815612</v>
      </c>
      <c r="P27" s="13">
        <f>+'[5]Energy Usage'!P27+'[6]Energy Usage'!P27</f>
        <v>3336063.5274400208</v>
      </c>
      <c r="Q27" s="13">
        <f>+'[5]Energy Usage'!Q27+'[6]Energy Usage'!Q27</f>
        <v>3097773.2754800199</v>
      </c>
      <c r="R27" s="13">
        <f>+'[5]Energy Usage'!R27+'[6]Energy Usage'!R27</f>
        <v>2876503.7558028749</v>
      </c>
      <c r="S27" s="13">
        <f>+'[5]Energy Usage'!S27+'[6]Energy Usage'!S27</f>
        <v>2671039.2018169556</v>
      </c>
      <c r="T27" s="13">
        <f>+'[5]Energy Usage'!T27+'[6]Energy Usage'!T27</f>
        <v>2480250.6874014591</v>
      </c>
      <c r="U27" s="13">
        <f>+'[5]Energy Usage'!U27+'[6]Energy Usage'!U27</f>
        <v>2303089.9240156403</v>
      </c>
      <c r="V27" s="13">
        <f>+'[5]Energy Usage'!V27+'[6]Energy Usage'!V27</f>
        <v>2138583.5008716658</v>
      </c>
      <c r="W27" s="13">
        <f>+'[5]Energy Usage'!W27+'[6]Energy Usage'!W27</f>
        <v>1985827.53652369</v>
      </c>
    </row>
    <row r="28" spans="1:23" x14ac:dyDescent="0.25">
      <c r="A28" s="5" t="str">
        <f>'Input Assumptions'!D46</f>
        <v>HPWH</v>
      </c>
      <c r="B28" s="13">
        <f>+'[5]Energy Usage'!B28+'[6]Energy Usage'!B28</f>
        <v>0</v>
      </c>
      <c r="C28" s="13">
        <f>+'[5]Energy Usage'!C28+'[6]Energy Usage'!C28</f>
        <v>39277.131806928875</v>
      </c>
      <c r="D28" s="13">
        <f>+'[5]Energy Usage'!D28+'[6]Energy Usage'!D28</f>
        <v>75748.754199077113</v>
      </c>
      <c r="E28" s="13">
        <f>+'[5]Energy Usage'!E28+'[6]Energy Usage'!E28</f>
        <v>109615.26070607192</v>
      </c>
      <c r="F28" s="13">
        <f>+'[5]Energy Usage'!F28+'[6]Energy Usage'!F28</f>
        <v>141062.73103399563</v>
      </c>
      <c r="G28" s="13">
        <f>+'[5]Energy Usage'!G28+'[6]Energy Usage'!G28</f>
        <v>170263.95348135341</v>
      </c>
      <c r="H28" s="13">
        <f>+'[5]Energy Usage'!H28+'[6]Energy Usage'!H28</f>
        <v>197379.37432532845</v>
      </c>
      <c r="I28" s="13">
        <f>+'[5]Energy Usage'!I28+'[6]Energy Usage'!I28</f>
        <v>222557.97939473385</v>
      </c>
      <c r="J28" s="13">
        <f>+'[5]Energy Usage'!J28+'[6]Energy Usage'!J28</f>
        <v>245938.11267346743</v>
      </c>
      <c r="K28" s="13">
        <f>+'[5]Energy Usage'!K28+'[6]Energy Usage'!K28</f>
        <v>267648.23643229151</v>
      </c>
      <c r="L28" s="13">
        <f>+'[5]Energy Usage'!L28+'[6]Energy Usage'!L28</f>
        <v>287807.63706548524</v>
      </c>
      <c r="M28" s="13">
        <f>+'[5]Energy Usage'!M28+'[6]Energy Usage'!M28</f>
        <v>306527.08051059372</v>
      </c>
      <c r="N28" s="13">
        <f>+'[5]Energy Usage'!N28+'[6]Energy Usage'!N28</f>
        <v>323909.42085248017</v>
      </c>
      <c r="O28" s="13">
        <f>+'[5]Energy Usage'!O28+'[6]Energy Usage'!O28</f>
        <v>501412.59749996942</v>
      </c>
      <c r="P28" s="13">
        <f>+'[5]Energy Usage'!P28+'[6]Energy Usage'!P28</f>
        <v>666236.97581549524</v>
      </c>
      <c r="Q28" s="13">
        <f>+'[5]Energy Usage'!Q28+'[6]Energy Usage'!Q28</f>
        <v>819288.18425134057</v>
      </c>
      <c r="R28" s="13">
        <f>+'[5]Energy Usage'!R28+'[6]Energy Usage'!R28</f>
        <v>961407.16351319687</v>
      </c>
      <c r="S28" s="13">
        <f>+'[5]Energy Usage'!S28+'[6]Energy Usage'!S28</f>
        <v>1093374.7871134919</v>
      </c>
      <c r="T28" s="13">
        <f>+'[5]Energy Usage'!T28+'[6]Energy Usage'!T28</f>
        <v>1215916.1518851947</v>
      </c>
      <c r="U28" s="13">
        <f>+'[5]Energy Usage'!U28+'[6]Energy Usage'!U28</f>
        <v>1329704.5620303473</v>
      </c>
      <c r="V28" s="13">
        <f>+'[5]Energy Usage'!V28+'[6]Energy Usage'!V28</f>
        <v>1435365.2285937034</v>
      </c>
      <c r="W28" s="13">
        <f>+'[5]Energy Usage'!W28+'[6]Energy Usage'!W28</f>
        <v>1533478.7046882478</v>
      </c>
    </row>
    <row r="29" spans="1:23" x14ac:dyDescent="0.25">
      <c r="A29" s="5" t="str">
        <f>'Input Assumptions'!D47</f>
        <v>Gas Tank</v>
      </c>
      <c r="B29" s="13">
        <f>+'[5]Energy Usage'!B29+'[6]Energy Usage'!B29</f>
        <v>0</v>
      </c>
      <c r="C29" s="13">
        <f>+'[5]Energy Usage'!C29+'[6]Energy Usage'!C29</f>
        <v>909824.65182909381</v>
      </c>
      <c r="D29" s="13">
        <f>+'[5]Energy Usage'!D29+'[6]Energy Usage'!D29</f>
        <v>1754661.8285275381</v>
      </c>
      <c r="E29" s="13">
        <f>+'[5]Energy Usage'!E29+'[6]Energy Usage'!E29</f>
        <v>2539153.4926046645</v>
      </c>
      <c r="F29" s="13">
        <f>+'[5]Energy Usage'!F29+'[6]Energy Usage'!F29</f>
        <v>3267610.0378191397</v>
      </c>
      <c r="G29" s="13">
        <f>+'[5]Energy Usage'!G29+'[6]Energy Usage'!G29</f>
        <v>3944033.9726611525</v>
      </c>
      <c r="H29" s="13">
        <f>+'[5]Energy Usage'!H29+'[6]Energy Usage'!H29</f>
        <v>4572141.9121573064</v>
      </c>
      <c r="I29" s="13">
        <f>+'[5]Energy Usage'!I29+'[6]Energy Usage'!I29</f>
        <v>5155384.9988323078</v>
      </c>
      <c r="J29" s="13">
        <f>+'[5]Energy Usage'!J29+'[6]Energy Usage'!J29</f>
        <v>5696967.8650305225</v>
      </c>
      <c r="K29" s="13">
        <f>+'[5]Energy Usage'!K29+'[6]Energy Usage'!K29</f>
        <v>6199866.2407860085</v>
      </c>
      <c r="L29" s="13">
        <f>+'[5]Energy Usage'!L29+'[6]Energy Usage'!L29</f>
        <v>6666843.3039875291</v>
      </c>
      <c r="M29" s="13">
        <f>+'[5]Energy Usage'!M29+'[6]Energy Usage'!M29</f>
        <v>7100464.8626746573</v>
      </c>
      <c r="N29" s="13">
        <f>+'[5]Energy Usage'!N29+'[6]Energy Usage'!N29</f>
        <v>7503113.4528841339</v>
      </c>
      <c r="O29" s="13">
        <f>+'[5]Energy Usage'!O29+'[6]Energy Usage'!O29</f>
        <v>7362288.7276114952</v>
      </c>
      <c r="P29" s="13">
        <f>+'[5]Energy Usage'!P29+'[6]Energy Usage'!P29</f>
        <v>7231522.9112869017</v>
      </c>
      <c r="Q29" s="13">
        <f>+'[5]Energy Usage'!Q29+'[6]Energy Usage'!Q29</f>
        <v>7110097.5104140667</v>
      </c>
      <c r="R29" s="13">
        <f>+'[5]Energy Usage'!R29+'[6]Energy Usage'!R29</f>
        <v>6997345.3524607187</v>
      </c>
      <c r="S29" s="13">
        <f>+'[5]Energy Usage'!S29+'[6]Energy Usage'!S29</f>
        <v>6892646.9200754678</v>
      </c>
      <c r="T29" s="13">
        <f>+'[5]Energy Usage'!T29+'[6]Energy Usage'!T29</f>
        <v>6795426.9471463058</v>
      </c>
      <c r="U29" s="13">
        <f>+'[5]Energy Usage'!U29+'[6]Energy Usage'!U29</f>
        <v>6705151.2579977978</v>
      </c>
      <c r="V29" s="13">
        <f>+'[5]Energy Usage'!V29+'[6]Energy Usage'!V29</f>
        <v>6621323.832359897</v>
      </c>
      <c r="W29" s="13">
        <f>+'[5]Energy Usage'!W29+'[6]Energy Usage'!W29</f>
        <v>6543484.0799818477</v>
      </c>
    </row>
    <row r="30" spans="1:23" x14ac:dyDescent="0.25">
      <c r="A30" s="5" t="str">
        <f>'Input Assumptions'!D48</f>
        <v>Instant Gas</v>
      </c>
      <c r="B30" s="13">
        <f>+'[5]Energy Usage'!B30+'[6]Energy Usage'!B30</f>
        <v>0</v>
      </c>
      <c r="C30" s="13">
        <f>+'[5]Energy Usage'!C30+'[6]Energy Usage'!C30</f>
        <v>0</v>
      </c>
      <c r="D30" s="13">
        <f>+'[5]Energy Usage'!D30+'[6]Energy Usage'!D30</f>
        <v>0</v>
      </c>
      <c r="E30" s="13">
        <f>+'[5]Energy Usage'!E30+'[6]Energy Usage'!E30</f>
        <v>0</v>
      </c>
      <c r="F30" s="13">
        <f>+'[5]Energy Usage'!F30+'[6]Energy Usage'!F30</f>
        <v>0</v>
      </c>
      <c r="G30" s="13">
        <f>+'[5]Energy Usage'!G30+'[6]Energy Usage'!G30</f>
        <v>0</v>
      </c>
      <c r="H30" s="13">
        <f>+'[5]Energy Usage'!H30+'[6]Energy Usage'!H30</f>
        <v>0</v>
      </c>
      <c r="I30" s="13">
        <f>+'[5]Energy Usage'!I30+'[6]Energy Usage'!I30</f>
        <v>0</v>
      </c>
      <c r="J30" s="13">
        <f>+'[5]Energy Usage'!J30+'[6]Energy Usage'!J30</f>
        <v>0</v>
      </c>
      <c r="K30" s="13">
        <f>+'[5]Energy Usage'!K30+'[6]Energy Usage'!K30</f>
        <v>0</v>
      </c>
      <c r="L30" s="13">
        <f>+'[5]Energy Usage'!L30+'[6]Energy Usage'!L30</f>
        <v>0</v>
      </c>
      <c r="M30" s="13">
        <f>+'[5]Energy Usage'!M30+'[6]Energy Usage'!M30</f>
        <v>0</v>
      </c>
      <c r="N30" s="13">
        <f>+'[5]Energy Usage'!N30+'[6]Energy Usage'!N30</f>
        <v>0</v>
      </c>
      <c r="O30" s="13">
        <f>+'[5]Energy Usage'!O30+'[6]Energy Usage'!O30</f>
        <v>0</v>
      </c>
      <c r="P30" s="13">
        <f>+'[5]Energy Usage'!P30+'[6]Energy Usage'!P30</f>
        <v>0</v>
      </c>
      <c r="Q30" s="13">
        <f>+'[5]Energy Usage'!Q30+'[6]Energy Usage'!Q30</f>
        <v>0</v>
      </c>
      <c r="R30" s="13">
        <f>+'[5]Energy Usage'!R30+'[6]Energy Usage'!R30</f>
        <v>0</v>
      </c>
      <c r="S30" s="13">
        <f>+'[5]Energy Usage'!S30+'[6]Energy Usage'!S30</f>
        <v>0</v>
      </c>
      <c r="T30" s="13">
        <f>+'[5]Energy Usage'!T30+'[6]Energy Usage'!T30</f>
        <v>0</v>
      </c>
      <c r="U30" s="13">
        <f>+'[5]Energy Usage'!U30+'[6]Energy Usage'!U30</f>
        <v>0</v>
      </c>
      <c r="V30" s="13">
        <f>+'[5]Energy Usage'!V30+'[6]Energy Usage'!V30</f>
        <v>0</v>
      </c>
      <c r="W30" s="13">
        <f>+'[5]Energy Usage'!W30+'[6]Energy Usage'!W30</f>
        <v>0</v>
      </c>
    </row>
    <row r="31" spans="1:23" x14ac:dyDescent="0.25">
      <c r="A31" s="5" t="str">
        <f>'Input Assumptions'!D49</f>
        <v>Condensing Gas</v>
      </c>
      <c r="B31" s="13">
        <f>+'[5]Energy Usage'!B31+'[6]Energy Usage'!B31</f>
        <v>0</v>
      </c>
      <c r="C31" s="13">
        <f>+'[5]Energy Usage'!C31+'[6]Energy Usage'!C31</f>
        <v>0</v>
      </c>
      <c r="D31" s="13">
        <f>+'[5]Energy Usage'!D31+'[6]Energy Usage'!D31</f>
        <v>0</v>
      </c>
      <c r="E31" s="13">
        <f>+'[5]Energy Usage'!E31+'[6]Energy Usage'!E31</f>
        <v>0</v>
      </c>
      <c r="F31" s="13">
        <f>+'[5]Energy Usage'!F31+'[6]Energy Usage'!F31</f>
        <v>0</v>
      </c>
      <c r="G31" s="13">
        <f>+'[5]Energy Usage'!G31+'[6]Energy Usage'!G31</f>
        <v>0</v>
      </c>
      <c r="H31" s="13">
        <f>+'[5]Energy Usage'!H31+'[6]Energy Usage'!H31</f>
        <v>0</v>
      </c>
      <c r="I31" s="13">
        <f>+'[5]Energy Usage'!I31+'[6]Energy Usage'!I31</f>
        <v>0</v>
      </c>
      <c r="J31" s="13">
        <f>+'[5]Energy Usage'!J31+'[6]Energy Usage'!J31</f>
        <v>0</v>
      </c>
      <c r="K31" s="13">
        <f>+'[5]Energy Usage'!K31+'[6]Energy Usage'!K31</f>
        <v>0</v>
      </c>
      <c r="L31" s="13">
        <f>+'[5]Energy Usage'!L31+'[6]Energy Usage'!L31</f>
        <v>0</v>
      </c>
      <c r="M31" s="13">
        <f>+'[5]Energy Usage'!M31+'[6]Energy Usage'!M31</f>
        <v>0</v>
      </c>
      <c r="N31" s="13">
        <f>+'[5]Energy Usage'!N31+'[6]Energy Usage'!N31</f>
        <v>0</v>
      </c>
      <c r="O31" s="13">
        <f>+'[5]Energy Usage'!O31+'[6]Energy Usage'!O31</f>
        <v>0</v>
      </c>
      <c r="P31" s="13">
        <f>+'[5]Energy Usage'!P31+'[6]Energy Usage'!P31</f>
        <v>0</v>
      </c>
      <c r="Q31" s="13">
        <f>+'[5]Energy Usage'!Q31+'[6]Energy Usage'!Q31</f>
        <v>0</v>
      </c>
      <c r="R31" s="13">
        <f>+'[5]Energy Usage'!R31+'[6]Energy Usage'!R31</f>
        <v>0</v>
      </c>
      <c r="S31" s="13">
        <f>+'[5]Energy Usage'!S31+'[6]Energy Usage'!S31</f>
        <v>0</v>
      </c>
      <c r="T31" s="13">
        <f>+'[5]Energy Usage'!T31+'[6]Energy Usage'!T31</f>
        <v>0</v>
      </c>
      <c r="U31" s="13">
        <f>+'[5]Energy Usage'!U31+'[6]Energy Usage'!U31</f>
        <v>0</v>
      </c>
      <c r="V31" s="13">
        <f>+'[5]Energy Usage'!V31+'[6]Energy Usage'!V31</f>
        <v>0</v>
      </c>
      <c r="W31" s="13">
        <f>+'[5]Energy Usage'!W31+'[6]Energy Usage'!W31</f>
        <v>0</v>
      </c>
    </row>
    <row r="34" spans="1:23" x14ac:dyDescent="0.25">
      <c r="A34" s="4" t="s">
        <v>32</v>
      </c>
    </row>
    <row r="35" spans="1:23" x14ac:dyDescent="0.25">
      <c r="A35" s="16" t="s">
        <v>0</v>
      </c>
      <c r="B35" s="17">
        <v>2014</v>
      </c>
      <c r="C35" s="17">
        <v>2015</v>
      </c>
      <c r="D35" s="17">
        <v>2016</v>
      </c>
      <c r="E35" s="17">
        <v>2017</v>
      </c>
      <c r="F35" s="17">
        <v>2018</v>
      </c>
      <c r="G35" s="17">
        <v>2019</v>
      </c>
      <c r="H35" s="17">
        <v>2020</v>
      </c>
      <c r="I35" s="17">
        <v>2021</v>
      </c>
      <c r="J35" s="17">
        <v>2022</v>
      </c>
      <c r="K35" s="17">
        <v>2023</v>
      </c>
      <c r="L35" s="17">
        <v>2024</v>
      </c>
      <c r="M35" s="17">
        <v>2025</v>
      </c>
      <c r="N35" s="17">
        <v>2026</v>
      </c>
      <c r="O35" s="17">
        <v>2027</v>
      </c>
      <c r="P35" s="17">
        <v>2028</v>
      </c>
      <c r="Q35" s="17">
        <v>2029</v>
      </c>
      <c r="R35" s="17">
        <v>2030</v>
      </c>
      <c r="S35" s="17">
        <v>2031</v>
      </c>
      <c r="T35" s="17">
        <v>2032</v>
      </c>
      <c r="U35" s="17">
        <v>2033</v>
      </c>
      <c r="V35" s="17">
        <v>2034</v>
      </c>
      <c r="W35" s="17">
        <v>2035</v>
      </c>
    </row>
    <row r="36" spans="1:23" ht="16.5" thickBot="1" x14ac:dyDescent="0.3">
      <c r="A36" s="26" t="s">
        <v>31</v>
      </c>
      <c r="B36" s="27">
        <f t="shared" ref="B36:W36" si="9">SUM(B37:B41)</f>
        <v>2759375.8361605052</v>
      </c>
      <c r="C36" s="27">
        <f t="shared" si="9"/>
        <v>2705932.7547194334</v>
      </c>
      <c r="D36" s="27">
        <f t="shared" si="9"/>
        <v>2656231.2941369792</v>
      </c>
      <c r="E36" s="27">
        <f t="shared" si="9"/>
        <v>2609986.4765277323</v>
      </c>
      <c r="F36" s="27">
        <f t="shared" si="9"/>
        <v>2566921.7510049026</v>
      </c>
      <c r="G36" s="27">
        <f t="shared" si="9"/>
        <v>2526763.4237477593</v>
      </c>
      <c r="H36" s="27">
        <f t="shared" si="9"/>
        <v>2489234.6406296575</v>
      </c>
      <c r="I36" s="27">
        <f t="shared" si="9"/>
        <v>2454049.3621608275</v>
      </c>
      <c r="J36" s="27">
        <f t="shared" si="9"/>
        <v>2420906.9988500024</v>
      </c>
      <c r="K36" s="27">
        <f t="shared" si="9"/>
        <v>2389488.5700184023</v>
      </c>
      <c r="L36" s="27">
        <f t="shared" si="9"/>
        <v>2359455.3491083612</v>
      </c>
      <c r="M36" s="27">
        <f t="shared" si="9"/>
        <v>2330450.8939930419</v>
      </c>
      <c r="N36" s="27">
        <f t="shared" si="9"/>
        <v>2302107.0735164462</v>
      </c>
      <c r="O36" s="27">
        <f t="shared" si="9"/>
        <v>2274054.1752600758</v>
      </c>
      <c r="P36" s="27">
        <f t="shared" si="9"/>
        <v>2245934.4716739939</v>
      </c>
      <c r="Q36" s="27">
        <f t="shared" si="9"/>
        <v>2217417.8759272578</v>
      </c>
      <c r="R36" s="27">
        <f t="shared" si="9"/>
        <v>2188217.7392061544</v>
      </c>
      <c r="S36" s="27">
        <f t="shared" si="9"/>
        <v>2158104.623952663</v>
      </c>
      <c r="T36" s="27">
        <f t="shared" si="9"/>
        <v>2126916.1359967967</v>
      </c>
      <c r="U36" s="27">
        <f t="shared" si="9"/>
        <v>2094561.5670162435</v>
      </c>
      <c r="V36" s="27">
        <f t="shared" si="9"/>
        <v>2061021.0024322057</v>
      </c>
      <c r="W36" s="27">
        <f t="shared" si="9"/>
        <v>2026339.4393400094</v>
      </c>
    </row>
    <row r="37" spans="1:23" ht="16.5" thickTop="1" x14ac:dyDescent="0.25">
      <c r="A37" s="15" t="str">
        <f>'Input Assumptions'!D45</f>
        <v>Electric Resistance</v>
      </c>
      <c r="B37" s="13">
        <f>+'[5]Energy Usage'!B37+'[6]Energy Usage'!B37</f>
        <v>2759375.8361605052</v>
      </c>
      <c r="C37" s="13">
        <f>+'[5]Energy Usage'!C37+'[6]Energy Usage'!C37</f>
        <v>2699713.3556316765</v>
      </c>
      <c r="D37" s="13">
        <f>+'[5]Energy Usage'!D37+'[6]Energy Usage'!D37</f>
        <v>2644232.4276286555</v>
      </c>
      <c r="E37" s="13">
        <f>+'[5]Energy Usage'!E37+'[6]Energy Usage'!E37</f>
        <v>2592609.4451564685</v>
      </c>
      <c r="F37" s="13">
        <f>+'[5]Energy Usage'!F37+'[6]Energy Usage'!F37</f>
        <v>2544527.6170955156</v>
      </c>
      <c r="G37" s="13">
        <f>+'[5]Energy Usage'!G37+'[6]Energy Usage'!G37</f>
        <v>2499669.717604029</v>
      </c>
      <c r="H37" s="13">
        <f>+'[5]Energy Usage'!H37+'[6]Energy Usage'!H37</f>
        <v>2457710.2171567352</v>
      </c>
      <c r="I37" s="13">
        <f>+'[5]Energy Usage'!I37+'[6]Energy Usage'!I37</f>
        <v>2418307.4013496675</v>
      </c>
      <c r="J37" s="13">
        <f>+'[5]Energy Usage'!J37+'[6]Energy Usage'!J37</f>
        <v>2381096.392949142</v>
      </c>
      <c r="K37" s="13">
        <f>+'[5]Energy Usage'!K37+'[6]Energy Usage'!K37</f>
        <v>2345684.2547801067</v>
      </c>
      <c r="L37" s="13">
        <f>+'[5]Energy Usage'!L37+'[6]Energy Usage'!L37</f>
        <v>2311648.4822371709</v>
      </c>
      <c r="M37" s="13">
        <f>+'[5]Energy Usage'!M37+'[6]Energy Usage'!M37</f>
        <v>2278540.1002220847</v>
      </c>
      <c r="N37" s="13">
        <f>+'[5]Energy Usage'!N37+'[6]Energy Usage'!N37</f>
        <v>2245892.1821115385</v>
      </c>
      <c r="O37" s="13">
        <f>+'[5]Energy Usage'!O37+'[6]Energy Usage'!O37</f>
        <v>2213233.8875783496</v>
      </c>
      <c r="P37" s="13">
        <f>+'[5]Energy Usage'!P37+'[6]Energy Usage'!P37</f>
        <v>2180109.151614381</v>
      </c>
      <c r="Q37" s="13">
        <f>+'[5]Energy Usage'!Q37+'[6]Energy Usage'!Q37</f>
        <v>2146098.1458209888</v>
      </c>
      <c r="R37" s="13">
        <f>+'[5]Energy Usage'!R37+'[6]Energy Usage'!R37</f>
        <v>2110838.8526876462</v>
      </c>
      <c r="S37" s="13">
        <f>+'[5]Energy Usage'!S37+'[6]Energy Usage'!S37</f>
        <v>2074045.8095444075</v>
      </c>
      <c r="T37" s="13">
        <f>+'[5]Energy Usage'!T37+'[6]Energy Usage'!T37</f>
        <v>2035523.4287252659</v>
      </c>
      <c r="U37" s="13">
        <f>+'[5]Energy Usage'!U37+'[6]Energy Usage'!U37</f>
        <v>1995172.2187936683</v>
      </c>
      <c r="V37" s="13">
        <f>+'[5]Energy Usage'!V37+'[6]Energy Usage'!V37</f>
        <v>1952987.464720173</v>
      </c>
      <c r="W37" s="13">
        <f>+'[5]Energy Usage'!W37+'[6]Energy Usage'!W37</f>
        <v>1909051.1329228964</v>
      </c>
    </row>
    <row r="38" spans="1:23" x14ac:dyDescent="0.25">
      <c r="A38" s="15" t="str">
        <f>'Input Assumptions'!D46</f>
        <v>HPWH</v>
      </c>
      <c r="B38" s="13">
        <f>+'[5]Energy Usage'!B38+'[6]Energy Usage'!B38</f>
        <v>0</v>
      </c>
      <c r="C38" s="13">
        <f>+'[5]Energy Usage'!C38+'[6]Energy Usage'!C38</f>
        <v>6219.3990877566512</v>
      </c>
      <c r="D38" s="13">
        <f>+'[5]Energy Usage'!D38+'[6]Energy Usage'!D38</f>
        <v>11998.86650832349</v>
      </c>
      <c r="E38" s="13">
        <f>+'[5]Energy Usage'!E38+'[6]Energy Usage'!E38</f>
        <v>17377.031371263791</v>
      </c>
      <c r="F38" s="13">
        <f>+'[5]Energy Usage'!F38+'[6]Energy Usage'!F38</f>
        <v>22394.133909387056</v>
      </c>
      <c r="G38" s="13">
        <f>+'[5]Energy Usage'!G38+'[6]Energy Usage'!G38</f>
        <v>27093.706143730204</v>
      </c>
      <c r="H38" s="13">
        <f>+'[5]Energy Usage'!H38+'[6]Energy Usage'!H38</f>
        <v>31524.423472922233</v>
      </c>
      <c r="I38" s="13">
        <f>+'[5]Energy Usage'!I38+'[6]Energy Usage'!I38</f>
        <v>35741.960811160126</v>
      </c>
      <c r="J38" s="13">
        <f>+'[5]Energy Usage'!J38+'[6]Energy Usage'!J38</f>
        <v>39810.605900860297</v>
      </c>
      <c r="K38" s="13">
        <f>+'[5]Energy Usage'!K38+'[6]Energy Usage'!K38</f>
        <v>43804.315238295501</v>
      </c>
      <c r="L38" s="13">
        <f>+'[5]Energy Usage'!L38+'[6]Energy Usage'!L38</f>
        <v>47806.866871190294</v>
      </c>
      <c r="M38" s="13">
        <f>+'[5]Energy Usage'!M38+'[6]Energy Usage'!M38</f>
        <v>51910.793770957462</v>
      </c>
      <c r="N38" s="13">
        <f>+'[5]Energy Usage'!N38+'[6]Energy Usage'!N38</f>
        <v>56214.891404907459</v>
      </c>
      <c r="O38" s="13">
        <f>+'[5]Energy Usage'!O38+'[6]Energy Usage'!O38</f>
        <v>60820.287681726353</v>
      </c>
      <c r="P38" s="13">
        <f>+'[5]Energy Usage'!P38+'[6]Energy Usage'!P38</f>
        <v>65825.320059612699</v>
      </c>
      <c r="Q38" s="13">
        <f>+'[5]Energy Usage'!Q38+'[6]Energy Usage'!Q38</f>
        <v>71319.730106269082</v>
      </c>
      <c r="R38" s="13">
        <f>+'[5]Energy Usage'!R38+'[6]Energy Usage'!R38</f>
        <v>77378.886518508152</v>
      </c>
      <c r="S38" s="13">
        <f>+'[5]Energy Usage'!S38+'[6]Energy Usage'!S38</f>
        <v>84058.814408255465</v>
      </c>
      <c r="T38" s="13">
        <f>+'[5]Energy Usage'!T38+'[6]Energy Usage'!T38</f>
        <v>91392.707271530962</v>
      </c>
      <c r="U38" s="13">
        <f>+'[5]Energy Usage'!U38+'[6]Energy Usage'!U38</f>
        <v>99389.348222575092</v>
      </c>
      <c r="V38" s="13">
        <f>+'[5]Energy Usage'!V38+'[6]Energy Usage'!V38</f>
        <v>108033.53771203267</v>
      </c>
      <c r="W38" s="13">
        <f>+'[5]Energy Usage'!W38+'[6]Energy Usage'!W38</f>
        <v>117288.30641711297</v>
      </c>
    </row>
    <row r="39" spans="1:23" x14ac:dyDescent="0.25">
      <c r="A39" s="15" t="str">
        <f>'Input Assumptions'!D47</f>
        <v>Gas Tank</v>
      </c>
      <c r="B39" s="13">
        <f>+'[5]Energy Usage'!B39+'[6]Energy Usage'!B39</f>
        <v>0</v>
      </c>
      <c r="C39" s="13">
        <f>+'[5]Energy Usage'!C39+'[6]Energy Usage'!C39</f>
        <v>0</v>
      </c>
      <c r="D39" s="13">
        <f>+'[5]Energy Usage'!D39+'[6]Energy Usage'!D39</f>
        <v>0</v>
      </c>
      <c r="E39" s="13">
        <f>+'[5]Energy Usage'!E39+'[6]Energy Usage'!E39</f>
        <v>0</v>
      </c>
      <c r="F39" s="13">
        <f>+'[5]Energy Usage'!F39+'[6]Energy Usage'!F39</f>
        <v>0</v>
      </c>
      <c r="G39" s="13">
        <f>+'[5]Energy Usage'!G39+'[6]Energy Usage'!G39</f>
        <v>0</v>
      </c>
      <c r="H39" s="13">
        <f>+'[5]Energy Usage'!H39+'[6]Energy Usage'!H39</f>
        <v>0</v>
      </c>
      <c r="I39" s="13">
        <f>+'[5]Energy Usage'!I39+'[6]Energy Usage'!I39</f>
        <v>0</v>
      </c>
      <c r="J39" s="13">
        <f>+'[5]Energy Usage'!J39+'[6]Energy Usage'!J39</f>
        <v>0</v>
      </c>
      <c r="K39" s="13">
        <f>+'[5]Energy Usage'!K39+'[6]Energy Usage'!K39</f>
        <v>0</v>
      </c>
      <c r="L39" s="13">
        <f>+'[5]Energy Usage'!L39+'[6]Energy Usage'!L39</f>
        <v>0</v>
      </c>
      <c r="M39" s="13">
        <f>+'[5]Energy Usage'!M39+'[6]Energy Usage'!M39</f>
        <v>0</v>
      </c>
      <c r="N39" s="13">
        <f>+'[5]Energy Usage'!N39+'[6]Energy Usage'!N39</f>
        <v>0</v>
      </c>
      <c r="O39" s="13">
        <f>+'[5]Energy Usage'!O39+'[6]Energy Usage'!O39</f>
        <v>0</v>
      </c>
      <c r="P39" s="13">
        <f>+'[5]Energy Usage'!P39+'[6]Energy Usage'!P39</f>
        <v>0</v>
      </c>
      <c r="Q39" s="13">
        <f>+'[5]Energy Usage'!Q39+'[6]Energy Usage'!Q39</f>
        <v>0</v>
      </c>
      <c r="R39" s="13">
        <f>+'[5]Energy Usage'!R39+'[6]Energy Usage'!R39</f>
        <v>0</v>
      </c>
      <c r="S39" s="13">
        <f>+'[5]Energy Usage'!S39+'[6]Energy Usage'!S39</f>
        <v>0</v>
      </c>
      <c r="T39" s="13">
        <f>+'[5]Energy Usage'!T39+'[6]Energy Usage'!T39</f>
        <v>0</v>
      </c>
      <c r="U39" s="13">
        <f>+'[5]Energy Usage'!U39+'[6]Energy Usage'!U39</f>
        <v>0</v>
      </c>
      <c r="V39" s="13">
        <f>+'[5]Energy Usage'!V39+'[6]Energy Usage'!V39</f>
        <v>0</v>
      </c>
      <c r="W39" s="13">
        <f>+'[5]Energy Usage'!W39+'[6]Energy Usage'!W39</f>
        <v>0</v>
      </c>
    </row>
    <row r="40" spans="1:23" x14ac:dyDescent="0.25">
      <c r="A40" s="15" t="str">
        <f>'Input Assumptions'!D48</f>
        <v>Instant Gas</v>
      </c>
      <c r="B40" s="13">
        <f>+'[5]Energy Usage'!B40+'[6]Energy Usage'!B40</f>
        <v>0</v>
      </c>
      <c r="C40" s="13">
        <f>+'[5]Energy Usage'!C40+'[6]Energy Usage'!C40</f>
        <v>0</v>
      </c>
      <c r="D40" s="13">
        <f>+'[5]Energy Usage'!D40+'[6]Energy Usage'!D40</f>
        <v>0</v>
      </c>
      <c r="E40" s="13">
        <f>+'[5]Energy Usage'!E40+'[6]Energy Usage'!E40</f>
        <v>0</v>
      </c>
      <c r="F40" s="13">
        <f>+'[5]Energy Usage'!F40+'[6]Energy Usage'!F40</f>
        <v>0</v>
      </c>
      <c r="G40" s="13">
        <f>+'[5]Energy Usage'!G40+'[6]Energy Usage'!G40</f>
        <v>0</v>
      </c>
      <c r="H40" s="13">
        <f>+'[5]Energy Usage'!H40+'[6]Energy Usage'!H40</f>
        <v>0</v>
      </c>
      <c r="I40" s="13">
        <f>+'[5]Energy Usage'!I40+'[6]Energy Usage'!I40</f>
        <v>0</v>
      </c>
      <c r="J40" s="13">
        <f>+'[5]Energy Usage'!J40+'[6]Energy Usage'!J40</f>
        <v>0</v>
      </c>
      <c r="K40" s="13">
        <f>+'[5]Energy Usage'!K40+'[6]Energy Usage'!K40</f>
        <v>0</v>
      </c>
      <c r="L40" s="13">
        <f>+'[5]Energy Usage'!L40+'[6]Energy Usage'!L40</f>
        <v>0</v>
      </c>
      <c r="M40" s="13">
        <f>+'[5]Energy Usage'!M40+'[6]Energy Usage'!M40</f>
        <v>0</v>
      </c>
      <c r="N40" s="13">
        <f>+'[5]Energy Usage'!N40+'[6]Energy Usage'!N40</f>
        <v>0</v>
      </c>
      <c r="O40" s="13">
        <f>+'[5]Energy Usage'!O40+'[6]Energy Usage'!O40</f>
        <v>0</v>
      </c>
      <c r="P40" s="13">
        <f>+'[5]Energy Usage'!P40+'[6]Energy Usage'!P40</f>
        <v>0</v>
      </c>
      <c r="Q40" s="13">
        <f>+'[5]Energy Usage'!Q40+'[6]Energy Usage'!Q40</f>
        <v>0</v>
      </c>
      <c r="R40" s="13">
        <f>+'[5]Energy Usage'!R40+'[6]Energy Usage'!R40</f>
        <v>0</v>
      </c>
      <c r="S40" s="13">
        <f>+'[5]Energy Usage'!S40+'[6]Energy Usage'!S40</f>
        <v>0</v>
      </c>
      <c r="T40" s="13">
        <f>+'[5]Energy Usage'!T40+'[6]Energy Usage'!T40</f>
        <v>0</v>
      </c>
      <c r="U40" s="13">
        <f>+'[5]Energy Usage'!U40+'[6]Energy Usage'!U40</f>
        <v>0</v>
      </c>
      <c r="V40" s="13">
        <f>+'[5]Energy Usage'!V40+'[6]Energy Usage'!V40</f>
        <v>0</v>
      </c>
      <c r="W40" s="13">
        <f>+'[5]Energy Usage'!W40+'[6]Energy Usage'!W40</f>
        <v>0</v>
      </c>
    </row>
    <row r="41" spans="1:23" x14ac:dyDescent="0.25">
      <c r="A41" s="15" t="str">
        <f>'Input Assumptions'!D49</f>
        <v>Condensing Gas</v>
      </c>
      <c r="B41" s="13">
        <f>+'[5]Energy Usage'!B41+'[6]Energy Usage'!B41</f>
        <v>0</v>
      </c>
      <c r="C41" s="13">
        <f>+'[5]Energy Usage'!C41+'[6]Energy Usage'!C41</f>
        <v>0</v>
      </c>
      <c r="D41" s="13">
        <f>+'[5]Energy Usage'!D41+'[6]Energy Usage'!D41</f>
        <v>0</v>
      </c>
      <c r="E41" s="13">
        <f>+'[5]Energy Usage'!E41+'[6]Energy Usage'!E41</f>
        <v>0</v>
      </c>
      <c r="F41" s="13">
        <f>+'[5]Energy Usage'!F41+'[6]Energy Usage'!F41</f>
        <v>0</v>
      </c>
      <c r="G41" s="13">
        <f>+'[5]Energy Usage'!G41+'[6]Energy Usage'!G41</f>
        <v>0</v>
      </c>
      <c r="H41" s="13">
        <f>+'[5]Energy Usage'!H41+'[6]Energy Usage'!H41</f>
        <v>0</v>
      </c>
      <c r="I41" s="13">
        <f>+'[5]Energy Usage'!I41+'[6]Energy Usage'!I41</f>
        <v>0</v>
      </c>
      <c r="J41" s="13">
        <f>+'[5]Energy Usage'!J41+'[6]Energy Usage'!J41</f>
        <v>0</v>
      </c>
      <c r="K41" s="13">
        <f>+'[5]Energy Usage'!K41+'[6]Energy Usage'!K41</f>
        <v>0</v>
      </c>
      <c r="L41" s="13">
        <f>+'[5]Energy Usage'!L41+'[6]Energy Usage'!L41</f>
        <v>0</v>
      </c>
      <c r="M41" s="13">
        <f>+'[5]Energy Usage'!M41+'[6]Energy Usage'!M41</f>
        <v>0</v>
      </c>
      <c r="N41" s="13">
        <f>+'[5]Energy Usage'!N41+'[6]Energy Usage'!N41</f>
        <v>0</v>
      </c>
      <c r="O41" s="13">
        <f>+'[5]Energy Usage'!O41+'[6]Energy Usage'!O41</f>
        <v>0</v>
      </c>
      <c r="P41" s="13">
        <f>+'[5]Energy Usage'!P41+'[6]Energy Usage'!P41</f>
        <v>0</v>
      </c>
      <c r="Q41" s="13">
        <f>+'[5]Energy Usage'!Q41+'[6]Energy Usage'!Q41</f>
        <v>0</v>
      </c>
      <c r="R41" s="13">
        <f>+'[5]Energy Usage'!R41+'[6]Energy Usage'!R41</f>
        <v>0</v>
      </c>
      <c r="S41" s="13">
        <f>+'[5]Energy Usage'!S41+'[6]Energy Usage'!S41</f>
        <v>0</v>
      </c>
      <c r="T41" s="13">
        <f>+'[5]Energy Usage'!T41+'[6]Energy Usage'!T41</f>
        <v>0</v>
      </c>
      <c r="U41" s="13">
        <f>+'[5]Energy Usage'!U41+'[6]Energy Usage'!U41</f>
        <v>0</v>
      </c>
      <c r="V41" s="13">
        <f>+'[5]Energy Usage'!V41+'[6]Energy Usage'!V41</f>
        <v>0</v>
      </c>
      <c r="W41" s="13">
        <f>+'[5]Energy Usage'!W41+'[6]Energy Usage'!W41</f>
        <v>0</v>
      </c>
    </row>
    <row r="42" spans="1:23" x14ac:dyDescent="0.25">
      <c r="A42" s="15"/>
    </row>
    <row r="43" spans="1:23" x14ac:dyDescent="0.25">
      <c r="A43" s="4" t="s">
        <v>75</v>
      </c>
    </row>
    <row r="44" spans="1:23" x14ac:dyDescent="0.25">
      <c r="A44" s="16" t="s">
        <v>0</v>
      </c>
      <c r="B44" s="17">
        <v>2014</v>
      </c>
      <c r="C44" s="17">
        <v>2015</v>
      </c>
      <c r="D44" s="17">
        <v>2016</v>
      </c>
      <c r="E44" s="17">
        <v>2017</v>
      </c>
      <c r="F44" s="17">
        <v>2018</v>
      </c>
      <c r="G44" s="17">
        <v>2019</v>
      </c>
      <c r="H44" s="17">
        <v>2020</v>
      </c>
      <c r="I44" s="17">
        <v>2021</v>
      </c>
      <c r="J44" s="17">
        <v>2022</v>
      </c>
      <c r="K44" s="17">
        <v>2023</v>
      </c>
      <c r="L44" s="17">
        <v>2024</v>
      </c>
      <c r="M44" s="17">
        <v>2025</v>
      </c>
      <c r="N44" s="17">
        <v>2026</v>
      </c>
      <c r="O44" s="17">
        <v>2027</v>
      </c>
      <c r="P44" s="17">
        <v>2028</v>
      </c>
      <c r="Q44" s="17">
        <v>2029</v>
      </c>
      <c r="R44" s="17">
        <v>2030</v>
      </c>
      <c r="S44" s="17">
        <v>2031</v>
      </c>
      <c r="T44" s="17">
        <v>2032</v>
      </c>
      <c r="U44" s="17">
        <v>2033</v>
      </c>
      <c r="V44" s="17">
        <v>2034</v>
      </c>
      <c r="W44" s="17">
        <v>2035</v>
      </c>
    </row>
    <row r="45" spans="1:23" ht="16.5" thickBot="1" x14ac:dyDescent="0.3">
      <c r="A45" s="26" t="s">
        <v>31</v>
      </c>
      <c r="B45" s="27">
        <f t="shared" ref="B45:W45" si="10">SUM(B46:B50)</f>
        <v>2759375.8361605052</v>
      </c>
      <c r="C45" s="27">
        <f t="shared" si="10"/>
        <v>2573789.0310256318</v>
      </c>
      <c r="D45" s="27">
        <f t="shared" si="10"/>
        <v>2401458.4262575349</v>
      </c>
      <c r="E45" s="27">
        <f t="shared" si="10"/>
        <v>2241437.1504014451</v>
      </c>
      <c r="F45" s="27">
        <f t="shared" si="10"/>
        <v>2092845.9656779333</v>
      </c>
      <c r="G45" s="27">
        <f t="shared" si="10"/>
        <v>1954868.4370061003</v>
      </c>
      <c r="H45" s="27">
        <f t="shared" si="10"/>
        <v>1826746.4460965414</v>
      </c>
      <c r="I45" s="27">
        <f t="shared" si="10"/>
        <v>1707776.0259662368</v>
      </c>
      <c r="J45" s="27">
        <f t="shared" si="10"/>
        <v>1597303.4929880968</v>
      </c>
      <c r="K45" s="27">
        <f t="shared" si="10"/>
        <v>1494721.8552226808</v>
      </c>
      <c r="L45" s="27">
        <f t="shared" si="10"/>
        <v>1399467.4772976518</v>
      </c>
      <c r="M45" s="27">
        <f t="shared" si="10"/>
        <v>1311016.983510125</v>
      </c>
      <c r="N45" s="27">
        <f t="shared" si="10"/>
        <v>1228884.3821359926</v>
      </c>
      <c r="O45" s="27">
        <f t="shared" si="10"/>
        <v>1199911.0188398389</v>
      </c>
      <c r="P45" s="27">
        <f t="shared" si="10"/>
        <v>1173007.1814934104</v>
      </c>
      <c r="Q45" s="27">
        <f t="shared" si="10"/>
        <v>1148025.0468145839</v>
      </c>
      <c r="R45" s="27">
        <f t="shared" si="10"/>
        <v>1124827.350327102</v>
      </c>
      <c r="S45" s="27">
        <f t="shared" si="10"/>
        <v>1103286.6321601546</v>
      </c>
      <c r="T45" s="27">
        <f t="shared" si="10"/>
        <v>1083284.5367194177</v>
      </c>
      <c r="U45" s="27">
        <f t="shared" si="10"/>
        <v>1064711.1623815908</v>
      </c>
      <c r="V45" s="27">
        <f t="shared" si="10"/>
        <v>1047464.4576393226</v>
      </c>
      <c r="W45" s="27">
        <f t="shared" si="10"/>
        <v>1031449.6603786452</v>
      </c>
    </row>
    <row r="46" spans="1:23" ht="16.5" thickTop="1" x14ac:dyDescent="0.25">
      <c r="A46" s="15" t="str">
        <f>'Input Assumptions'!D45</f>
        <v>Electric Resistance</v>
      </c>
      <c r="B46" s="13">
        <f>+'[5]Energy Usage'!B46+'[6]Energy Usage'!B46</f>
        <v>2759375.8361605052</v>
      </c>
      <c r="C46" s="13">
        <f>+'[5]Energy Usage'!C46+'[6]Energy Usage'!C46</f>
        <v>2562277.5621490409</v>
      </c>
      <c r="D46" s="13">
        <f>+'[5]Energy Usage'!D46+'[6]Energy Usage'!D46</f>
        <v>2379257.736281252</v>
      </c>
      <c r="E46" s="13">
        <f>+'[5]Energy Usage'!E46+'[6]Energy Usage'!E46</f>
        <v>2209310.7551183058</v>
      </c>
      <c r="F46" s="13">
        <f>+'[5]Energy Usage'!F46+'[6]Energy Usage'!F46</f>
        <v>2051502.8440384269</v>
      </c>
      <c r="G46" s="13">
        <f>+'[5]Energy Usage'!G46+'[6]Energy Usage'!G46</f>
        <v>1904966.9266071105</v>
      </c>
      <c r="H46" s="13">
        <f>+'[5]Energy Usage'!H46+'[6]Energy Usage'!H46</f>
        <v>1768897.8604208883</v>
      </c>
      <c r="I46" s="13">
        <f>+'[5]Energy Usage'!I46+'[6]Energy Usage'!I46</f>
        <v>1642548.0132479679</v>
      </c>
      <c r="J46" s="13">
        <f>+'[5]Energy Usage'!J46+'[6]Energy Usage'!J46</f>
        <v>1525223.1551588273</v>
      </c>
      <c r="K46" s="13">
        <f>+'[5]Energy Usage'!K46+'[6]Energy Usage'!K46</f>
        <v>1416278.6440760538</v>
      </c>
      <c r="L46" s="13">
        <f>+'[5]Energy Usage'!L46+'[6]Energy Usage'!L46</f>
        <v>1315115.8837849069</v>
      </c>
      <c r="M46" s="13">
        <f>+'[5]Energy Usage'!M46+'[6]Energy Usage'!M46</f>
        <v>1221179.034943128</v>
      </c>
      <c r="N46" s="13">
        <f>+'[5]Energy Usage'!N46+'[6]Energy Usage'!N46</f>
        <v>1133951.9610186187</v>
      </c>
      <c r="O46" s="13">
        <f>+'[5]Energy Usage'!O46+'[6]Energy Usage'!O46</f>
        <v>1052955.3923744317</v>
      </c>
      <c r="P46" s="13">
        <f>+'[5]Energy Usage'!P46+'[6]Energy Usage'!P46</f>
        <v>977744.29291911516</v>
      </c>
      <c r="Q46" s="13">
        <f>+'[5]Energy Usage'!Q46+'[6]Energy Usage'!Q46</f>
        <v>907905.41485346411</v>
      </c>
      <c r="R46" s="13">
        <f>+'[5]Energy Usage'!R46+'[6]Energy Usage'!R46</f>
        <v>843055.02807821671</v>
      </c>
      <c r="S46" s="13">
        <f>+'[5]Energy Usage'!S46+'[6]Energy Usage'!S46</f>
        <v>782836.81178691541</v>
      </c>
      <c r="T46" s="13">
        <f>+'[5]Energy Usage'!T46+'[6]Energy Usage'!T46</f>
        <v>726919.89665927854</v>
      </c>
      <c r="U46" s="13">
        <f>+'[5]Energy Usage'!U46+'[6]Energy Usage'!U46</f>
        <v>674997.04689790157</v>
      </c>
      <c r="V46" s="13">
        <f>+'[5]Energy Usage'!V46+'[6]Energy Usage'!V46</f>
        <v>626782.97211948002</v>
      </c>
      <c r="W46" s="13">
        <f>+'[5]Energy Usage'!W46+'[6]Energy Usage'!W46</f>
        <v>582012.75982523139</v>
      </c>
    </row>
    <row r="47" spans="1:23" x14ac:dyDescent="0.25">
      <c r="A47" s="15" t="str">
        <f>'Input Assumptions'!D46</f>
        <v>HPWH</v>
      </c>
      <c r="B47" s="13">
        <f>+'[5]Energy Usage'!B47+'[6]Energy Usage'!B47</f>
        <v>0</v>
      </c>
      <c r="C47" s="13">
        <f>+'[5]Energy Usage'!C47+'[6]Energy Usage'!C47</f>
        <v>11511.468876591111</v>
      </c>
      <c r="D47" s="13">
        <f>+'[5]Energy Usage'!D47+'[6]Energy Usage'!D47</f>
        <v>22200.689976282854</v>
      </c>
      <c r="E47" s="13">
        <f>+'[5]Energy Usage'!E47+'[6]Energy Usage'!E47</f>
        <v>32126.395283139478</v>
      </c>
      <c r="F47" s="13">
        <f>+'[5]Energy Usage'!F47+'[6]Energy Usage'!F47</f>
        <v>41343.121639506338</v>
      </c>
      <c r="G47" s="13">
        <f>+'[5]Energy Usage'!G47+'[6]Energy Usage'!G47</f>
        <v>49901.510398989856</v>
      </c>
      <c r="H47" s="13">
        <f>+'[5]Energy Usage'!H47+'[6]Energy Usage'!H47</f>
        <v>57848.585675653114</v>
      </c>
      <c r="I47" s="13">
        <f>+'[5]Energy Usage'!I47+'[6]Energy Usage'!I47</f>
        <v>65228.012718269005</v>
      </c>
      <c r="J47" s="13">
        <f>+'[5]Energy Usage'!J47+'[6]Energy Usage'!J47</f>
        <v>72080.337829269469</v>
      </c>
      <c r="K47" s="13">
        <f>+'[5]Energy Usage'!K47+'[6]Energy Usage'!K47</f>
        <v>78443.211146627043</v>
      </c>
      <c r="L47" s="13">
        <f>+'[5]Energy Usage'!L47+'[6]Energy Usage'!L47</f>
        <v>84351.593512744788</v>
      </c>
      <c r="M47" s="13">
        <f>+'[5]Energy Usage'!M47+'[6]Energy Usage'!M47</f>
        <v>89837.948566996987</v>
      </c>
      <c r="N47" s="13">
        <f>+'[5]Energy Usage'!N47+'[6]Energy Usage'!N47</f>
        <v>94932.421117374019</v>
      </c>
      <c r="O47" s="13">
        <f>+'[5]Energy Usage'!O47+'[6]Energy Usage'!O47</f>
        <v>146955.6264654072</v>
      </c>
      <c r="P47" s="13">
        <f>+'[5]Energy Usage'!P47+'[6]Energy Usage'!P47</f>
        <v>195262.88857429515</v>
      </c>
      <c r="Q47" s="13">
        <f>+'[5]Energy Usage'!Q47+'[6]Energy Usage'!Q47</f>
        <v>240119.63196111974</v>
      </c>
      <c r="R47" s="13">
        <f>+'[5]Energy Usage'!R47+'[6]Energy Usage'!R47</f>
        <v>281772.32224888541</v>
      </c>
      <c r="S47" s="13">
        <f>+'[5]Energy Usage'!S47+'[6]Energy Usage'!S47</f>
        <v>320449.82037323923</v>
      </c>
      <c r="T47" s="13">
        <f>+'[5]Energy Usage'!T47+'[6]Energy Usage'!T47</f>
        <v>356364.64006013918</v>
      </c>
      <c r="U47" s="13">
        <f>+'[5]Energy Usage'!U47+'[6]Energy Usage'!U47</f>
        <v>389714.11548368912</v>
      </c>
      <c r="V47" s="13">
        <f>+'[5]Energy Usage'!V47+'[6]Energy Usage'!V47</f>
        <v>420681.48551984265</v>
      </c>
      <c r="W47" s="13">
        <f>+'[5]Energy Usage'!W47+'[6]Energy Usage'!W47</f>
        <v>449436.90055341378</v>
      </c>
    </row>
    <row r="48" spans="1:23" x14ac:dyDescent="0.25">
      <c r="A48" s="15" t="str">
        <f>'Input Assumptions'!D47</f>
        <v>Gas Tank</v>
      </c>
      <c r="B48" s="13">
        <f>+'[5]Energy Usage'!B48+'[6]Energy Usage'!B48</f>
        <v>0</v>
      </c>
      <c r="C48" s="13">
        <f>+'[5]Energy Usage'!C48+'[6]Energy Usage'!C48</f>
        <v>0</v>
      </c>
      <c r="D48" s="13">
        <f>+'[5]Energy Usage'!D48+'[6]Energy Usage'!D48</f>
        <v>0</v>
      </c>
      <c r="E48" s="13">
        <f>+'[5]Energy Usage'!E48+'[6]Energy Usage'!E48</f>
        <v>0</v>
      </c>
      <c r="F48" s="13">
        <f>+'[5]Energy Usage'!F48+'[6]Energy Usage'!F48</f>
        <v>0</v>
      </c>
      <c r="G48" s="13">
        <f>+'[5]Energy Usage'!G48+'[6]Energy Usage'!G48</f>
        <v>0</v>
      </c>
      <c r="H48" s="13">
        <f>+'[5]Energy Usage'!H48+'[6]Energy Usage'!H48</f>
        <v>0</v>
      </c>
      <c r="I48" s="13">
        <f>+'[5]Energy Usage'!I48+'[6]Energy Usage'!I48</f>
        <v>0</v>
      </c>
      <c r="J48" s="13">
        <f>+'[5]Energy Usage'!J48+'[6]Energy Usage'!J48</f>
        <v>0</v>
      </c>
      <c r="K48" s="13">
        <f>+'[5]Energy Usage'!K48+'[6]Energy Usage'!K48</f>
        <v>0</v>
      </c>
      <c r="L48" s="13">
        <f>+'[5]Energy Usage'!L48+'[6]Energy Usage'!L48</f>
        <v>0</v>
      </c>
      <c r="M48" s="13">
        <f>+'[5]Energy Usage'!M48+'[6]Energy Usage'!M48</f>
        <v>0</v>
      </c>
      <c r="N48" s="13">
        <f>+'[5]Energy Usage'!N48+'[6]Energy Usage'!N48</f>
        <v>0</v>
      </c>
      <c r="O48" s="13">
        <f>+'[5]Energy Usage'!O48+'[6]Energy Usage'!O48</f>
        <v>0</v>
      </c>
      <c r="P48" s="13">
        <f>+'[5]Energy Usage'!P48+'[6]Energy Usage'!P48</f>
        <v>0</v>
      </c>
      <c r="Q48" s="13">
        <f>+'[5]Energy Usage'!Q48+'[6]Energy Usage'!Q48</f>
        <v>0</v>
      </c>
      <c r="R48" s="13">
        <f>+'[5]Energy Usage'!R48+'[6]Energy Usage'!R48</f>
        <v>0</v>
      </c>
      <c r="S48" s="13">
        <f>+'[5]Energy Usage'!S48+'[6]Energy Usage'!S48</f>
        <v>0</v>
      </c>
      <c r="T48" s="13">
        <f>+'[5]Energy Usage'!T48+'[6]Energy Usage'!T48</f>
        <v>0</v>
      </c>
      <c r="U48" s="13">
        <f>+'[5]Energy Usage'!U48+'[6]Energy Usage'!U48</f>
        <v>0</v>
      </c>
      <c r="V48" s="13">
        <f>+'[5]Energy Usage'!V48+'[6]Energy Usage'!V48</f>
        <v>0</v>
      </c>
      <c r="W48" s="13">
        <f>+'[5]Energy Usage'!W48+'[6]Energy Usage'!W48</f>
        <v>0</v>
      </c>
    </row>
    <row r="49" spans="1:23" x14ac:dyDescent="0.25">
      <c r="A49" s="15" t="str">
        <f>'Input Assumptions'!D48</f>
        <v>Instant Gas</v>
      </c>
      <c r="B49" s="13">
        <f>+'[5]Energy Usage'!B49+'[6]Energy Usage'!B49</f>
        <v>0</v>
      </c>
      <c r="C49" s="13">
        <f>+'[5]Energy Usage'!C49+'[6]Energy Usage'!C49</f>
        <v>0</v>
      </c>
      <c r="D49" s="13">
        <f>+'[5]Energy Usage'!D49+'[6]Energy Usage'!D49</f>
        <v>0</v>
      </c>
      <c r="E49" s="13">
        <f>+'[5]Energy Usage'!E49+'[6]Energy Usage'!E49</f>
        <v>0</v>
      </c>
      <c r="F49" s="13">
        <f>+'[5]Energy Usage'!F49+'[6]Energy Usage'!F49</f>
        <v>0</v>
      </c>
      <c r="G49" s="13">
        <f>+'[5]Energy Usage'!G49+'[6]Energy Usage'!G49</f>
        <v>0</v>
      </c>
      <c r="H49" s="13">
        <f>+'[5]Energy Usage'!H49+'[6]Energy Usage'!H49</f>
        <v>0</v>
      </c>
      <c r="I49" s="13">
        <f>+'[5]Energy Usage'!I49+'[6]Energy Usage'!I49</f>
        <v>0</v>
      </c>
      <c r="J49" s="13">
        <f>+'[5]Energy Usage'!J49+'[6]Energy Usage'!J49</f>
        <v>0</v>
      </c>
      <c r="K49" s="13">
        <f>+'[5]Energy Usage'!K49+'[6]Energy Usage'!K49</f>
        <v>0</v>
      </c>
      <c r="L49" s="13">
        <f>+'[5]Energy Usage'!L49+'[6]Energy Usage'!L49</f>
        <v>0</v>
      </c>
      <c r="M49" s="13">
        <f>+'[5]Energy Usage'!M49+'[6]Energy Usage'!M49</f>
        <v>0</v>
      </c>
      <c r="N49" s="13">
        <f>+'[5]Energy Usage'!N49+'[6]Energy Usage'!N49</f>
        <v>0</v>
      </c>
      <c r="O49" s="13">
        <f>+'[5]Energy Usage'!O49+'[6]Energy Usage'!O49</f>
        <v>0</v>
      </c>
      <c r="P49" s="13">
        <f>+'[5]Energy Usage'!P49+'[6]Energy Usage'!P49</f>
        <v>0</v>
      </c>
      <c r="Q49" s="13">
        <f>+'[5]Energy Usage'!Q49+'[6]Energy Usage'!Q49</f>
        <v>0</v>
      </c>
      <c r="R49" s="13">
        <f>+'[5]Energy Usage'!R49+'[6]Energy Usage'!R49</f>
        <v>0</v>
      </c>
      <c r="S49" s="13">
        <f>+'[5]Energy Usage'!S49+'[6]Energy Usage'!S49</f>
        <v>0</v>
      </c>
      <c r="T49" s="13">
        <f>+'[5]Energy Usage'!T49+'[6]Energy Usage'!T49</f>
        <v>0</v>
      </c>
      <c r="U49" s="13">
        <f>+'[5]Energy Usage'!U49+'[6]Energy Usage'!U49</f>
        <v>0</v>
      </c>
      <c r="V49" s="13">
        <f>+'[5]Energy Usage'!V49+'[6]Energy Usage'!V49</f>
        <v>0</v>
      </c>
      <c r="W49" s="13">
        <f>+'[5]Energy Usage'!W49+'[6]Energy Usage'!W49</f>
        <v>0</v>
      </c>
    </row>
    <row r="50" spans="1:23" x14ac:dyDescent="0.25">
      <c r="A50" s="15" t="str">
        <f>'Input Assumptions'!D49</f>
        <v>Condensing Gas</v>
      </c>
      <c r="B50" s="13">
        <f>+'[5]Energy Usage'!B50+'[6]Energy Usage'!B50</f>
        <v>0</v>
      </c>
      <c r="C50" s="13">
        <f>+'[5]Energy Usage'!C50+'[6]Energy Usage'!C50</f>
        <v>0</v>
      </c>
      <c r="D50" s="13">
        <f>+'[5]Energy Usage'!D50+'[6]Energy Usage'!D50</f>
        <v>0</v>
      </c>
      <c r="E50" s="13">
        <f>+'[5]Energy Usage'!E50+'[6]Energy Usage'!E50</f>
        <v>0</v>
      </c>
      <c r="F50" s="13">
        <f>+'[5]Energy Usage'!F50+'[6]Energy Usage'!F50</f>
        <v>0</v>
      </c>
      <c r="G50" s="13">
        <f>+'[5]Energy Usage'!G50+'[6]Energy Usage'!G50</f>
        <v>0</v>
      </c>
      <c r="H50" s="13">
        <f>+'[5]Energy Usage'!H50+'[6]Energy Usage'!H50</f>
        <v>0</v>
      </c>
      <c r="I50" s="13">
        <f>+'[5]Energy Usage'!I50+'[6]Energy Usage'!I50</f>
        <v>0</v>
      </c>
      <c r="J50" s="13">
        <f>+'[5]Energy Usage'!J50+'[6]Energy Usage'!J50</f>
        <v>0</v>
      </c>
      <c r="K50" s="13">
        <f>+'[5]Energy Usage'!K50+'[6]Energy Usage'!K50</f>
        <v>0</v>
      </c>
      <c r="L50" s="13">
        <f>+'[5]Energy Usage'!L50+'[6]Energy Usage'!L50</f>
        <v>0</v>
      </c>
      <c r="M50" s="13">
        <f>+'[5]Energy Usage'!M50+'[6]Energy Usage'!M50</f>
        <v>0</v>
      </c>
      <c r="N50" s="13">
        <f>+'[5]Energy Usage'!N50+'[6]Energy Usage'!N50</f>
        <v>0</v>
      </c>
      <c r="O50" s="13">
        <f>+'[5]Energy Usage'!O50+'[6]Energy Usage'!O50</f>
        <v>0</v>
      </c>
      <c r="P50" s="13">
        <f>+'[5]Energy Usage'!P50+'[6]Energy Usage'!P50</f>
        <v>0</v>
      </c>
      <c r="Q50" s="13">
        <f>+'[5]Energy Usage'!Q50+'[6]Energy Usage'!Q50</f>
        <v>0</v>
      </c>
      <c r="R50" s="13">
        <f>+'[5]Energy Usage'!R50+'[6]Energy Usage'!R50</f>
        <v>0</v>
      </c>
      <c r="S50" s="13">
        <f>+'[5]Energy Usage'!S50+'[6]Energy Usage'!S50</f>
        <v>0</v>
      </c>
      <c r="T50" s="13">
        <f>+'[5]Energy Usage'!T50+'[6]Energy Usage'!T50</f>
        <v>0</v>
      </c>
      <c r="U50" s="13">
        <f>+'[5]Energy Usage'!U50+'[6]Energy Usage'!U50</f>
        <v>0</v>
      </c>
      <c r="V50" s="13">
        <f>+'[5]Energy Usage'!V50+'[6]Energy Usage'!V50</f>
        <v>0</v>
      </c>
      <c r="W50" s="13">
        <f>+'[5]Energy Usage'!W50+'[6]Energy Usage'!W50</f>
        <v>0</v>
      </c>
    </row>
    <row r="51" spans="1:23" x14ac:dyDescent="0.25">
      <c r="A51" s="15"/>
    </row>
    <row r="52" spans="1:23" x14ac:dyDescent="0.25">
      <c r="A52" s="4" t="s">
        <v>33</v>
      </c>
    </row>
    <row r="53" spans="1:23" x14ac:dyDescent="0.25">
      <c r="A53" s="16" t="s">
        <v>0</v>
      </c>
      <c r="B53" s="17">
        <v>2014</v>
      </c>
      <c r="C53" s="17">
        <v>2015</v>
      </c>
      <c r="D53" s="17">
        <v>2016</v>
      </c>
      <c r="E53" s="17">
        <v>2017</v>
      </c>
      <c r="F53" s="17">
        <v>2018</v>
      </c>
      <c r="G53" s="17">
        <v>2019</v>
      </c>
      <c r="H53" s="17">
        <v>2020</v>
      </c>
      <c r="I53" s="17">
        <v>2021</v>
      </c>
      <c r="J53" s="17">
        <v>2022</v>
      </c>
      <c r="K53" s="17">
        <v>2023</v>
      </c>
      <c r="L53" s="17">
        <v>2024</v>
      </c>
      <c r="M53" s="17">
        <v>2025</v>
      </c>
      <c r="N53" s="17">
        <v>2026</v>
      </c>
      <c r="O53" s="17">
        <v>2027</v>
      </c>
      <c r="P53" s="17">
        <v>2028</v>
      </c>
      <c r="Q53" s="17">
        <v>2029</v>
      </c>
      <c r="R53" s="17">
        <v>2030</v>
      </c>
      <c r="S53" s="17">
        <v>2031</v>
      </c>
      <c r="T53" s="17">
        <v>2032</v>
      </c>
      <c r="U53" s="17">
        <v>2033</v>
      </c>
      <c r="V53" s="17">
        <v>2034</v>
      </c>
      <c r="W53" s="17">
        <v>2035</v>
      </c>
    </row>
    <row r="54" spans="1:23" ht="16.5" thickBot="1" x14ac:dyDescent="0.3">
      <c r="A54" s="26" t="s">
        <v>31</v>
      </c>
      <c r="B54" s="27">
        <f t="shared" ref="B54:W54" si="11">SUM(B55:B59)</f>
        <v>0</v>
      </c>
      <c r="C54" s="27">
        <f t="shared" si="11"/>
        <v>244274.90440931558</v>
      </c>
      <c r="D54" s="27">
        <f t="shared" si="11"/>
        <v>471404.02242844604</v>
      </c>
      <c r="E54" s="27">
        <f t="shared" si="11"/>
        <v>682620.75786530226</v>
      </c>
      <c r="F54" s="27">
        <f t="shared" si="11"/>
        <v>879081.28075967217</v>
      </c>
      <c r="G54" s="27">
        <f t="shared" si="11"/>
        <v>1061874.648563154</v>
      </c>
      <c r="H54" s="27">
        <f t="shared" si="11"/>
        <v>1232033.036949127</v>
      </c>
      <c r="I54" s="27">
        <f t="shared" si="11"/>
        <v>1390541.7211705076</v>
      </c>
      <c r="J54" s="27">
        <f t="shared" si="11"/>
        <v>1538348.2335533479</v>
      </c>
      <c r="K54" s="27">
        <f t="shared" si="11"/>
        <v>1676369.9324686432</v>
      </c>
      <c r="L54" s="27">
        <f t="shared" si="11"/>
        <v>1805499.1086885128</v>
      </c>
      <c r="M54" s="27">
        <f t="shared" si="11"/>
        <v>1926604.7909855847</v>
      </c>
      <c r="N54" s="27">
        <f t="shared" si="11"/>
        <v>2040530.650515975</v>
      </c>
      <c r="O54" s="27">
        <f t="shared" si="11"/>
        <v>2148088.8635298153</v>
      </c>
      <c r="P54" s="27">
        <f t="shared" si="11"/>
        <v>2250050.4296169681</v>
      </c>
      <c r="Q54" s="27">
        <f t="shared" si="11"/>
        <v>2347133.1340509653</v>
      </c>
      <c r="R54" s="27">
        <f t="shared" si="11"/>
        <v>2439988.9046302838</v>
      </c>
      <c r="S54" s="27">
        <f t="shared" si="11"/>
        <v>2529192.5622511329</v>
      </c>
      <c r="T54" s="27">
        <f t="shared" si="11"/>
        <v>2615233.7936939839</v>
      </c>
      <c r="U54" s="27">
        <f t="shared" si="11"/>
        <v>2698513.6099876063</v>
      </c>
      <c r="V54" s="27">
        <f t="shared" si="11"/>
        <v>2779345.7490009065</v>
      </c>
      <c r="W54" s="27">
        <f t="shared" si="11"/>
        <v>2857962.6589044733</v>
      </c>
    </row>
    <row r="55" spans="1:23" ht="16.5" thickTop="1" x14ac:dyDescent="0.25">
      <c r="A55" s="15" t="str">
        <f>'Input Assumptions'!D45</f>
        <v>Electric Resistance</v>
      </c>
      <c r="B55" s="13">
        <f>+'[5]Energy Usage'!B55+'[6]Energy Usage'!B55</f>
        <v>0</v>
      </c>
      <c r="C55" s="13">
        <f>+'[5]Energy Usage'!C55+'[6]Energy Usage'!C55</f>
        <v>0</v>
      </c>
      <c r="D55" s="13">
        <f>+'[5]Energy Usage'!D55+'[6]Energy Usage'!D55</f>
        <v>0</v>
      </c>
      <c r="E55" s="13">
        <f>+'[5]Energy Usage'!E55+'[6]Energy Usage'!E55</f>
        <v>0</v>
      </c>
      <c r="F55" s="13">
        <f>+'[5]Energy Usage'!F55+'[6]Energy Usage'!F55</f>
        <v>0</v>
      </c>
      <c r="G55" s="13">
        <f>+'[5]Energy Usage'!G55+'[6]Energy Usage'!G55</f>
        <v>0</v>
      </c>
      <c r="H55" s="13">
        <f>+'[5]Energy Usage'!H55+'[6]Energy Usage'!H55</f>
        <v>0</v>
      </c>
      <c r="I55" s="13">
        <f>+'[5]Energy Usage'!I55+'[6]Energy Usage'!I55</f>
        <v>0</v>
      </c>
      <c r="J55" s="13">
        <f>+'[5]Energy Usage'!J55+'[6]Energy Usage'!J55</f>
        <v>0</v>
      </c>
      <c r="K55" s="13">
        <f>+'[5]Energy Usage'!K55+'[6]Energy Usage'!K55</f>
        <v>0</v>
      </c>
      <c r="L55" s="13">
        <f>+'[5]Energy Usage'!L55+'[6]Energy Usage'!L55</f>
        <v>0</v>
      </c>
      <c r="M55" s="13">
        <f>+'[5]Energy Usage'!M55+'[6]Energy Usage'!M55</f>
        <v>0</v>
      </c>
      <c r="N55" s="13">
        <f>+'[5]Energy Usage'!N55+'[6]Energy Usage'!N55</f>
        <v>0</v>
      </c>
      <c r="O55" s="13">
        <f>+'[5]Energy Usage'!O55+'[6]Energy Usage'!O55</f>
        <v>0</v>
      </c>
      <c r="P55" s="13">
        <f>+'[5]Energy Usage'!P55+'[6]Energy Usage'!P55</f>
        <v>0</v>
      </c>
      <c r="Q55" s="13">
        <f>+'[5]Energy Usage'!Q55+'[6]Energy Usage'!Q55</f>
        <v>0</v>
      </c>
      <c r="R55" s="13">
        <f>+'[5]Energy Usage'!R55+'[6]Energy Usage'!R55</f>
        <v>0</v>
      </c>
      <c r="S55" s="13">
        <f>+'[5]Energy Usage'!S55+'[6]Energy Usage'!S55</f>
        <v>0</v>
      </c>
      <c r="T55" s="13">
        <f>+'[5]Energy Usage'!T55+'[6]Energy Usage'!T55</f>
        <v>0</v>
      </c>
      <c r="U55" s="13">
        <f>+'[5]Energy Usage'!U55+'[6]Energy Usage'!U55</f>
        <v>0</v>
      </c>
      <c r="V55" s="13">
        <f>+'[5]Energy Usage'!V55+'[6]Energy Usage'!V55</f>
        <v>0</v>
      </c>
      <c r="W55" s="13">
        <f>+'[5]Energy Usage'!W55+'[6]Energy Usage'!W55</f>
        <v>0</v>
      </c>
    </row>
    <row r="56" spans="1:23" x14ac:dyDescent="0.25">
      <c r="A56" s="15" t="str">
        <f>'Input Assumptions'!D46</f>
        <v>HPWH</v>
      </c>
      <c r="B56" s="13">
        <f>+'[5]Energy Usage'!B56+'[6]Energy Usage'!B56</f>
        <v>0</v>
      </c>
      <c r="C56" s="13">
        <f>+'[5]Energy Usage'!C56+'[6]Energy Usage'!C56</f>
        <v>0</v>
      </c>
      <c r="D56" s="13">
        <f>+'[5]Energy Usage'!D56+'[6]Energy Usage'!D56</f>
        <v>0</v>
      </c>
      <c r="E56" s="13">
        <f>+'[5]Energy Usage'!E56+'[6]Energy Usage'!E56</f>
        <v>0</v>
      </c>
      <c r="F56" s="13">
        <f>+'[5]Energy Usage'!F56+'[6]Energy Usage'!F56</f>
        <v>0</v>
      </c>
      <c r="G56" s="13">
        <f>+'[5]Energy Usage'!G56+'[6]Energy Usage'!G56</f>
        <v>0</v>
      </c>
      <c r="H56" s="13">
        <f>+'[5]Energy Usage'!H56+'[6]Energy Usage'!H56</f>
        <v>0</v>
      </c>
      <c r="I56" s="13">
        <f>+'[5]Energy Usage'!I56+'[6]Energy Usage'!I56</f>
        <v>0</v>
      </c>
      <c r="J56" s="13">
        <f>+'[5]Energy Usage'!J56+'[6]Energy Usage'!J56</f>
        <v>0</v>
      </c>
      <c r="K56" s="13">
        <f>+'[5]Energy Usage'!K56+'[6]Energy Usage'!K56</f>
        <v>0</v>
      </c>
      <c r="L56" s="13">
        <f>+'[5]Energy Usage'!L56+'[6]Energy Usage'!L56</f>
        <v>0</v>
      </c>
      <c r="M56" s="13">
        <f>+'[5]Energy Usage'!M56+'[6]Energy Usage'!M56</f>
        <v>0</v>
      </c>
      <c r="N56" s="13">
        <f>+'[5]Energy Usage'!N56+'[6]Energy Usage'!N56</f>
        <v>0</v>
      </c>
      <c r="O56" s="13">
        <f>+'[5]Energy Usage'!O56+'[6]Energy Usage'!O56</f>
        <v>0</v>
      </c>
      <c r="P56" s="13">
        <f>+'[5]Energy Usage'!P56+'[6]Energy Usage'!P56</f>
        <v>0</v>
      </c>
      <c r="Q56" s="13">
        <f>+'[5]Energy Usage'!Q56+'[6]Energy Usage'!Q56</f>
        <v>0</v>
      </c>
      <c r="R56" s="13">
        <f>+'[5]Energy Usage'!R56+'[6]Energy Usage'!R56</f>
        <v>0</v>
      </c>
      <c r="S56" s="13">
        <f>+'[5]Energy Usage'!S56+'[6]Energy Usage'!S56</f>
        <v>0</v>
      </c>
      <c r="T56" s="13">
        <f>+'[5]Energy Usage'!T56+'[6]Energy Usage'!T56</f>
        <v>0</v>
      </c>
      <c r="U56" s="13">
        <f>+'[5]Energy Usage'!U56+'[6]Energy Usage'!U56</f>
        <v>0</v>
      </c>
      <c r="V56" s="13">
        <f>+'[5]Energy Usage'!V56+'[6]Energy Usage'!V56</f>
        <v>0</v>
      </c>
      <c r="W56" s="13">
        <f>+'[5]Energy Usage'!W56+'[6]Energy Usage'!W56</f>
        <v>0</v>
      </c>
    </row>
    <row r="57" spans="1:23" x14ac:dyDescent="0.25">
      <c r="A57" s="15" t="str">
        <f>'Input Assumptions'!D47</f>
        <v>Gas Tank</v>
      </c>
      <c r="B57" s="13">
        <f>+'[5]Energy Usage'!B57+'[6]Energy Usage'!B57</f>
        <v>0</v>
      </c>
      <c r="C57" s="13">
        <f>+'[5]Energy Usage'!C57+'[6]Energy Usage'!C57</f>
        <v>199111.01011454215</v>
      </c>
      <c r="D57" s="13">
        <f>+'[5]Energy Usage'!D57+'[6]Energy Usage'!D57</f>
        <v>384194.46935472265</v>
      </c>
      <c r="E57" s="13">
        <f>+'[5]Energy Usage'!E57+'[6]Energy Usage'!E57</f>
        <v>556204.51763997634</v>
      </c>
      <c r="F57" s="13">
        <f>+'[5]Energy Usage'!F57+'[6]Energy Usage'!F57</f>
        <v>716002.79688886146</v>
      </c>
      <c r="G57" s="13">
        <f>+'[5]Energy Usage'!G57+'[6]Energy Usage'!G57</f>
        <v>864354.883746507</v>
      </c>
      <c r="H57" s="13">
        <f>+'[5]Energy Usage'!H57+'[6]Energy Usage'!H57</f>
        <v>1001925.2300155631</v>
      </c>
      <c r="I57" s="13">
        <f>+'[5]Energy Usage'!I57+'[6]Energy Usage'!I57</f>
        <v>1129271.5538963734</v>
      </c>
      <c r="J57" s="13">
        <f>+'[5]Energy Usage'!J57+'[6]Energy Usage'!J57</f>
        <v>1246840.0980580098</v>
      </c>
      <c r="K57" s="13">
        <f>+'[5]Energy Usage'!K57+'[6]Energy Usage'!K57</f>
        <v>1354963.5767959706</v>
      </c>
      <c r="L57" s="13">
        <f>+'[5]Energy Usage'!L57+'[6]Energy Usage'!L57</f>
        <v>1453863.8449668961</v>
      </c>
      <c r="M57" s="13">
        <f>+'[5]Energy Usage'!M57+'[6]Energy Usage'!M57</f>
        <v>1543661.1887214549</v>
      </c>
      <c r="N57" s="13">
        <f>+'[5]Energy Usage'!N57+'[6]Energy Usage'!N57</f>
        <v>1624391.5382187578</v>
      </c>
      <c r="O57" s="13">
        <f>+'[5]Energy Usage'!O57+'[6]Energy Usage'!O57</f>
        <v>1696031.799927992</v>
      </c>
      <c r="P57" s="13">
        <f>+'[5]Energy Usage'!P57+'[6]Energy Usage'!P57</f>
        <v>1758532.0214172024</v>
      </c>
      <c r="Q57" s="13">
        <f>+'[5]Energy Usage'!Q57+'[6]Energy Usage'!Q57</f>
        <v>1811851.5390916136</v>
      </c>
      <c r="R57" s="13">
        <f>+'[5]Energy Usage'!R57+'[6]Energy Usage'!R57</f>
        <v>1855995.0515276033</v>
      </c>
      <c r="S57" s="13">
        <f>+'[5]Energy Usage'!S57+'[6]Energy Usage'!S57</f>
        <v>1891044.1217662981</v>
      </c>
      <c r="T57" s="13">
        <f>+'[5]Energy Usage'!T57+'[6]Energy Usage'!T57</f>
        <v>1917180.1549457654</v>
      </c>
      <c r="U57" s="13">
        <f>+'[5]Energy Usage'!U57+'[6]Energy Usage'!U57</f>
        <v>1934696.3187350978</v>
      </c>
      <c r="V57" s="13">
        <f>+'[5]Energy Usage'!V57+'[6]Energy Usage'!V57</f>
        <v>1943997.7755056659</v>
      </c>
      <c r="W57" s="13">
        <f>+'[5]Energy Usage'!W57+'[6]Energy Usage'!W57</f>
        <v>1945591.4481540981</v>
      </c>
    </row>
    <row r="58" spans="1:23" x14ac:dyDescent="0.25">
      <c r="A58" s="15" t="str">
        <f>'Input Assumptions'!D48</f>
        <v>Instant Gas</v>
      </c>
      <c r="B58" s="13">
        <f>+'[5]Energy Usage'!B58+'[6]Energy Usage'!B58</f>
        <v>0</v>
      </c>
      <c r="C58" s="13">
        <f>+'[5]Energy Usage'!C58+'[6]Energy Usage'!C58</f>
        <v>13303.15364648433</v>
      </c>
      <c r="D58" s="13">
        <f>+'[5]Energy Usage'!D58+'[6]Energy Usage'!D58</f>
        <v>25730.594573436505</v>
      </c>
      <c r="E58" s="13">
        <f>+'[5]Energy Usage'!E58+'[6]Energy Usage'!E58</f>
        <v>37360.452776090868</v>
      </c>
      <c r="F58" s="13">
        <f>+'[5]Energy Usage'!F58+'[6]Energy Usage'!F58</f>
        <v>48274.816506895666</v>
      </c>
      <c r="G58" s="13">
        <f>+'[5]Energy Usage'!G58+'[6]Energy Usage'!G58</f>
        <v>58563.492027933709</v>
      </c>
      <c r="H58" s="13">
        <f>+'[5]Energy Usage'!H58+'[6]Energy Usage'!H58</f>
        <v>68328.22423225586</v>
      </c>
      <c r="I58" s="13">
        <f>+'[5]Energy Usage'!I58+'[6]Energy Usage'!I58</f>
        <v>77687.03187539005</v>
      </c>
      <c r="J58" s="13">
        <f>+'[5]Energy Usage'!J58+'[6]Energy Usage'!J58</f>
        <v>86778.120977203216</v>
      </c>
      <c r="K58" s="13">
        <f>+'[5]Energy Usage'!K58+'[6]Energy Usage'!K58</f>
        <v>95762.672013629533</v>
      </c>
      <c r="L58" s="13">
        <f>+'[5]Energy Usage'!L58+'[6]Energy Usage'!L58</f>
        <v>104825.70125906765</v>
      </c>
      <c r="M58" s="13">
        <f>+'[5]Energy Usage'!M58+'[6]Energy Usage'!M58</f>
        <v>114174.23270504958</v>
      </c>
      <c r="N58" s="13">
        <f>+'[5]Energy Usage'!N58+'[6]Energy Usage'!N58</f>
        <v>124032.23545561821</v>
      </c>
      <c r="O58" s="13">
        <f>+'[5]Energy Usage'!O58+'[6]Energy Usage'!O58</f>
        <v>134632.20051297962</v>
      </c>
      <c r="P58" s="13">
        <f>+'[5]Energy Usage'!P58+'[6]Energy Usage'!P58</f>
        <v>146203.8084516027</v>
      </c>
      <c r="Q58" s="13">
        <f>+'[5]Energy Usage'!Q58+'[6]Energy Usage'!Q58</f>
        <v>158960.76104987308</v>
      </c>
      <c r="R58" s="13">
        <f>+'[5]Energy Usage'!R58+'[6]Energy Usage'!R58</f>
        <v>173087.34768599371</v>
      </c>
      <c r="S58" s="13">
        <f>+'[5]Energy Usage'!S58+'[6]Energy Usage'!S58</f>
        <v>188726.52543654156</v>
      </c>
      <c r="T58" s="13">
        <f>+'[5]Energy Usage'!T58+'[6]Energy Usage'!T58</f>
        <v>205971.1177521295</v>
      </c>
      <c r="U58" s="13">
        <f>+'[5]Energy Usage'!U58+'[6]Energy Usage'!U58</f>
        <v>224859.20986419823</v>
      </c>
      <c r="V58" s="13">
        <f>+'[5]Energy Usage'!V58+'[6]Energy Usage'!V58</f>
        <v>245374.08636481114</v>
      </c>
      <c r="W58" s="13">
        <f>+'[5]Energy Usage'!W58+'[6]Energy Usage'!W58</f>
        <v>267448.32185598568</v>
      </c>
    </row>
    <row r="59" spans="1:23" x14ac:dyDescent="0.25">
      <c r="A59" s="15" t="str">
        <f>'Input Assumptions'!D49</f>
        <v>Condensing Gas</v>
      </c>
      <c r="B59" s="13">
        <f>+'[5]Energy Usage'!B59+'[6]Energy Usage'!B59</f>
        <v>0</v>
      </c>
      <c r="C59" s="13">
        <f>+'[5]Energy Usage'!C59+'[6]Energy Usage'!C59</f>
        <v>31860.740648289102</v>
      </c>
      <c r="D59" s="13">
        <f>+'[5]Energy Usage'!D59+'[6]Energy Usage'!D59</f>
        <v>61478.958500286913</v>
      </c>
      <c r="E59" s="13">
        <f>+'[5]Energy Usage'!E59+'[6]Energy Usage'!E59</f>
        <v>89055.787449235097</v>
      </c>
      <c r="F59" s="13">
        <f>+'[5]Energy Usage'!F59+'[6]Energy Usage'!F59</f>
        <v>114803.66736391505</v>
      </c>
      <c r="G59" s="13">
        <f>+'[5]Energy Usage'!G59+'[6]Energy Usage'!G59</f>
        <v>138956.27278871328</v>
      </c>
      <c r="H59" s="13">
        <f>+'[5]Energy Usage'!H59+'[6]Energy Usage'!H59</f>
        <v>161779.5827013079</v>
      </c>
      <c r="I59" s="13">
        <f>+'[5]Energy Usage'!I59+'[6]Energy Usage'!I59</f>
        <v>183583.13539874417</v>
      </c>
      <c r="J59" s="13">
        <f>+'[5]Energy Usage'!J59+'[6]Energy Usage'!J59</f>
        <v>204730.01451813502</v>
      </c>
      <c r="K59" s="13">
        <f>+'[5]Energy Usage'!K59+'[6]Energy Usage'!K59</f>
        <v>225643.68365904325</v>
      </c>
      <c r="L59" s="13">
        <f>+'[5]Energy Usage'!L59+'[6]Energy Usage'!L59</f>
        <v>246809.56246254884</v>
      </c>
      <c r="M59" s="13">
        <f>+'[5]Energy Usage'!M59+'[6]Energy Usage'!M59</f>
        <v>268769.36955908017</v>
      </c>
      <c r="N59" s="13">
        <f>+'[5]Energy Usage'!N59+'[6]Energy Usage'!N59</f>
        <v>292106.87684159883</v>
      </c>
      <c r="O59" s="13">
        <f>+'[5]Energy Usage'!O59+'[6]Energy Usage'!O59</f>
        <v>317424.86308884347</v>
      </c>
      <c r="P59" s="13">
        <f>+'[5]Energy Usage'!P59+'[6]Energy Usage'!P59</f>
        <v>345314.59974816302</v>
      </c>
      <c r="Q59" s="13">
        <f>+'[5]Energy Usage'!Q59+'[6]Energy Usage'!Q59</f>
        <v>376320.83390947862</v>
      </c>
      <c r="R59" s="13">
        <f>+'[5]Energy Usage'!R59+'[6]Energy Usage'!R59</f>
        <v>410906.505416687</v>
      </c>
      <c r="S59" s="13">
        <f>+'[5]Energy Usage'!S59+'[6]Energy Usage'!S59</f>
        <v>449421.91504829348</v>
      </c>
      <c r="T59" s="13">
        <f>+'[5]Energy Usage'!T59+'[6]Energy Usage'!T59</f>
        <v>492082.52099608909</v>
      </c>
      <c r="U59" s="13">
        <f>+'[5]Energy Usage'!U59+'[6]Energy Usage'!U59</f>
        <v>538958.08138831076</v>
      </c>
      <c r="V59" s="13">
        <f>+'[5]Energy Usage'!V59+'[6]Energy Usage'!V59</f>
        <v>589973.8871304295</v>
      </c>
      <c r="W59" s="13">
        <f>+'[5]Energy Usage'!W59+'[6]Energy Usage'!W59</f>
        <v>644922.88889438962</v>
      </c>
    </row>
    <row r="61" spans="1:23" x14ac:dyDescent="0.25">
      <c r="A61" s="4" t="s">
        <v>76</v>
      </c>
    </row>
    <row r="62" spans="1:23" x14ac:dyDescent="0.25">
      <c r="A62" s="16" t="s">
        <v>0</v>
      </c>
      <c r="B62" s="17">
        <v>2014</v>
      </c>
      <c r="C62" s="17">
        <v>2015</v>
      </c>
      <c r="D62" s="17">
        <v>2016</v>
      </c>
      <c r="E62" s="17">
        <v>2017</v>
      </c>
      <c r="F62" s="17">
        <v>2018</v>
      </c>
      <c r="G62" s="17">
        <v>2019</v>
      </c>
      <c r="H62" s="17">
        <v>2020</v>
      </c>
      <c r="I62" s="17">
        <v>2021</v>
      </c>
      <c r="J62" s="17">
        <v>2022</v>
      </c>
      <c r="K62" s="17">
        <v>2023</v>
      </c>
      <c r="L62" s="17">
        <v>2024</v>
      </c>
      <c r="M62" s="17">
        <v>2025</v>
      </c>
      <c r="N62" s="17">
        <v>2026</v>
      </c>
      <c r="O62" s="17">
        <v>2027</v>
      </c>
      <c r="P62" s="17">
        <v>2028</v>
      </c>
      <c r="Q62" s="17">
        <v>2029</v>
      </c>
      <c r="R62" s="17">
        <v>2030</v>
      </c>
      <c r="S62" s="17">
        <v>2031</v>
      </c>
      <c r="T62" s="17">
        <v>2032</v>
      </c>
      <c r="U62" s="17">
        <v>2033</v>
      </c>
      <c r="V62" s="17">
        <v>2034</v>
      </c>
      <c r="W62" s="17">
        <v>2035</v>
      </c>
    </row>
    <row r="63" spans="1:23" ht="16.5" thickBot="1" x14ac:dyDescent="0.3">
      <c r="A63" s="26" t="s">
        <v>31</v>
      </c>
      <c r="B63" s="27">
        <f t="shared" ref="B63:W63" si="12">SUM(B64:B68)</f>
        <v>0</v>
      </c>
      <c r="C63" s="27">
        <f t="shared" si="12"/>
        <v>909824.65182909381</v>
      </c>
      <c r="D63" s="27">
        <f t="shared" si="12"/>
        <v>1754661.8285275381</v>
      </c>
      <c r="E63" s="27">
        <f t="shared" si="12"/>
        <v>2539153.4926046645</v>
      </c>
      <c r="F63" s="27">
        <f t="shared" si="12"/>
        <v>3267610.0378191397</v>
      </c>
      <c r="G63" s="27">
        <f t="shared" si="12"/>
        <v>3944033.9726611525</v>
      </c>
      <c r="H63" s="27">
        <f t="shared" si="12"/>
        <v>4572141.9121573064</v>
      </c>
      <c r="I63" s="27">
        <f t="shared" si="12"/>
        <v>5155384.9988323078</v>
      </c>
      <c r="J63" s="27">
        <f t="shared" si="12"/>
        <v>5696967.8650305225</v>
      </c>
      <c r="K63" s="27">
        <f t="shared" si="12"/>
        <v>6199866.2407860085</v>
      </c>
      <c r="L63" s="27">
        <f t="shared" si="12"/>
        <v>6666843.3039875291</v>
      </c>
      <c r="M63" s="27">
        <f t="shared" si="12"/>
        <v>7100464.8626746573</v>
      </c>
      <c r="N63" s="27">
        <f t="shared" si="12"/>
        <v>7503113.4528841339</v>
      </c>
      <c r="O63" s="27">
        <f t="shared" si="12"/>
        <v>7362288.7276114952</v>
      </c>
      <c r="P63" s="27">
        <f t="shared" si="12"/>
        <v>7231522.9112869017</v>
      </c>
      <c r="Q63" s="27">
        <f t="shared" si="12"/>
        <v>7110097.5104140667</v>
      </c>
      <c r="R63" s="27">
        <f t="shared" si="12"/>
        <v>6997345.3524607187</v>
      </c>
      <c r="S63" s="27">
        <f t="shared" si="12"/>
        <v>6892646.9200754678</v>
      </c>
      <c r="T63" s="27">
        <f t="shared" si="12"/>
        <v>6795426.9471463058</v>
      </c>
      <c r="U63" s="27">
        <f t="shared" si="12"/>
        <v>6705151.2579977978</v>
      </c>
      <c r="V63" s="27">
        <f t="shared" si="12"/>
        <v>6621323.832359897</v>
      </c>
      <c r="W63" s="27">
        <f t="shared" si="12"/>
        <v>6543484.0799818477</v>
      </c>
    </row>
    <row r="64" spans="1:23" ht="16.5" thickTop="1" x14ac:dyDescent="0.25">
      <c r="A64" s="15" t="str">
        <f>'Input Assumptions'!D45</f>
        <v>Electric Resistance</v>
      </c>
      <c r="B64" s="13">
        <f>+'[5]Energy Usage'!B64+'[6]Energy Usage'!B64</f>
        <v>0</v>
      </c>
      <c r="C64" s="13">
        <f>+'[5]Energy Usage'!C64+'[6]Energy Usage'!C64</f>
        <v>0</v>
      </c>
      <c r="D64" s="13">
        <f>+'[5]Energy Usage'!D64+'[6]Energy Usage'!D64</f>
        <v>0</v>
      </c>
      <c r="E64" s="13">
        <f>+'[5]Energy Usage'!E64+'[6]Energy Usage'!E64</f>
        <v>0</v>
      </c>
      <c r="F64" s="13">
        <f>+'[5]Energy Usage'!F64+'[6]Energy Usage'!F64</f>
        <v>0</v>
      </c>
      <c r="G64" s="13">
        <f>+'[5]Energy Usage'!G64+'[6]Energy Usage'!G64</f>
        <v>0</v>
      </c>
      <c r="H64" s="13">
        <f>+'[5]Energy Usage'!H64+'[6]Energy Usage'!H64</f>
        <v>0</v>
      </c>
      <c r="I64" s="13">
        <f>+'[5]Energy Usage'!I64+'[6]Energy Usage'!I64</f>
        <v>0</v>
      </c>
      <c r="J64" s="13">
        <f>+'[5]Energy Usage'!J64+'[6]Energy Usage'!J64</f>
        <v>0</v>
      </c>
      <c r="K64" s="13">
        <f>+'[5]Energy Usage'!K64+'[6]Energy Usage'!K64</f>
        <v>0</v>
      </c>
      <c r="L64" s="13">
        <f>+'[5]Energy Usage'!L64+'[6]Energy Usage'!L64</f>
        <v>0</v>
      </c>
      <c r="M64" s="13">
        <f>+'[5]Energy Usage'!M64+'[6]Energy Usage'!M64</f>
        <v>0</v>
      </c>
      <c r="N64" s="13">
        <f>+'[5]Energy Usage'!N64+'[6]Energy Usage'!N64</f>
        <v>0</v>
      </c>
      <c r="O64" s="13">
        <f>+'[5]Energy Usage'!O64+'[6]Energy Usage'!O64</f>
        <v>0</v>
      </c>
      <c r="P64" s="13">
        <f>+'[5]Energy Usage'!P64+'[6]Energy Usage'!P64</f>
        <v>0</v>
      </c>
      <c r="Q64" s="13">
        <f>+'[5]Energy Usage'!Q64+'[6]Energy Usage'!Q64</f>
        <v>0</v>
      </c>
      <c r="R64" s="13">
        <f>+'[5]Energy Usage'!R64+'[6]Energy Usage'!R64</f>
        <v>0</v>
      </c>
      <c r="S64" s="13">
        <f>+'[5]Energy Usage'!S64+'[6]Energy Usage'!S64</f>
        <v>0</v>
      </c>
      <c r="T64" s="13">
        <f>+'[5]Energy Usage'!T64+'[6]Energy Usage'!T64</f>
        <v>0</v>
      </c>
      <c r="U64" s="13">
        <f>+'[5]Energy Usage'!U64+'[6]Energy Usage'!U64</f>
        <v>0</v>
      </c>
      <c r="V64" s="13">
        <f>+'[5]Energy Usage'!V64+'[6]Energy Usage'!V64</f>
        <v>0</v>
      </c>
      <c r="W64" s="13">
        <f>+'[5]Energy Usage'!W64+'[6]Energy Usage'!W64</f>
        <v>0</v>
      </c>
    </row>
    <row r="65" spans="1:23" x14ac:dyDescent="0.25">
      <c r="A65" s="15" t="str">
        <f>'Input Assumptions'!D46</f>
        <v>HPWH</v>
      </c>
      <c r="B65" s="13">
        <f>+'[5]Energy Usage'!B65+'[6]Energy Usage'!B65</f>
        <v>0</v>
      </c>
      <c r="C65" s="13">
        <f>+'[5]Energy Usage'!C65+'[6]Energy Usage'!C65</f>
        <v>0</v>
      </c>
      <c r="D65" s="13">
        <f>+'[5]Energy Usage'!D65+'[6]Energy Usage'!D65</f>
        <v>0</v>
      </c>
      <c r="E65" s="13">
        <f>+'[5]Energy Usage'!E65+'[6]Energy Usage'!E65</f>
        <v>0</v>
      </c>
      <c r="F65" s="13">
        <f>+'[5]Energy Usage'!F65+'[6]Energy Usage'!F65</f>
        <v>0</v>
      </c>
      <c r="G65" s="13">
        <f>+'[5]Energy Usage'!G65+'[6]Energy Usage'!G65</f>
        <v>0</v>
      </c>
      <c r="H65" s="13">
        <f>+'[5]Energy Usage'!H65+'[6]Energy Usage'!H65</f>
        <v>0</v>
      </c>
      <c r="I65" s="13">
        <f>+'[5]Energy Usage'!I65+'[6]Energy Usage'!I65</f>
        <v>0</v>
      </c>
      <c r="J65" s="13">
        <f>+'[5]Energy Usage'!J65+'[6]Energy Usage'!J65</f>
        <v>0</v>
      </c>
      <c r="K65" s="13">
        <f>+'[5]Energy Usage'!K65+'[6]Energy Usage'!K65</f>
        <v>0</v>
      </c>
      <c r="L65" s="13">
        <f>+'[5]Energy Usage'!L65+'[6]Energy Usage'!L65</f>
        <v>0</v>
      </c>
      <c r="M65" s="13">
        <f>+'[5]Energy Usage'!M65+'[6]Energy Usage'!M65</f>
        <v>0</v>
      </c>
      <c r="N65" s="13">
        <f>+'[5]Energy Usage'!N65+'[6]Energy Usage'!N65</f>
        <v>0</v>
      </c>
      <c r="O65" s="13">
        <f>+'[5]Energy Usage'!O65+'[6]Energy Usage'!O65</f>
        <v>0</v>
      </c>
      <c r="P65" s="13">
        <f>+'[5]Energy Usage'!P65+'[6]Energy Usage'!P65</f>
        <v>0</v>
      </c>
      <c r="Q65" s="13">
        <f>+'[5]Energy Usage'!Q65+'[6]Energy Usage'!Q65</f>
        <v>0</v>
      </c>
      <c r="R65" s="13">
        <f>+'[5]Energy Usage'!R65+'[6]Energy Usage'!R65</f>
        <v>0</v>
      </c>
      <c r="S65" s="13">
        <f>+'[5]Energy Usage'!S65+'[6]Energy Usage'!S65</f>
        <v>0</v>
      </c>
      <c r="T65" s="13">
        <f>+'[5]Energy Usage'!T65+'[6]Energy Usage'!T65</f>
        <v>0</v>
      </c>
      <c r="U65" s="13">
        <f>+'[5]Energy Usage'!U65+'[6]Energy Usage'!U65</f>
        <v>0</v>
      </c>
      <c r="V65" s="13">
        <f>+'[5]Energy Usage'!V65+'[6]Energy Usage'!V65</f>
        <v>0</v>
      </c>
      <c r="W65" s="13">
        <f>+'[5]Energy Usage'!W65+'[6]Energy Usage'!W65</f>
        <v>0</v>
      </c>
    </row>
    <row r="66" spans="1:23" x14ac:dyDescent="0.25">
      <c r="A66" s="15" t="str">
        <f>'Input Assumptions'!D47</f>
        <v>Gas Tank</v>
      </c>
      <c r="B66" s="13">
        <f>+'[5]Energy Usage'!B66+'[6]Energy Usage'!B66</f>
        <v>0</v>
      </c>
      <c r="C66" s="13">
        <f>+'[5]Energy Usage'!C66+'[6]Energy Usage'!C66</f>
        <v>909824.65182909381</v>
      </c>
      <c r="D66" s="13">
        <f>+'[5]Energy Usage'!D66+'[6]Energy Usage'!D66</f>
        <v>1754661.8285275381</v>
      </c>
      <c r="E66" s="13">
        <f>+'[5]Energy Usage'!E66+'[6]Energy Usage'!E66</f>
        <v>2539153.4926046645</v>
      </c>
      <c r="F66" s="13">
        <f>+'[5]Energy Usage'!F66+'[6]Energy Usage'!F66</f>
        <v>3267610.0378191397</v>
      </c>
      <c r="G66" s="13">
        <f>+'[5]Energy Usage'!G66+'[6]Energy Usage'!G66</f>
        <v>3944033.9726611525</v>
      </c>
      <c r="H66" s="13">
        <f>+'[5]Energy Usage'!H66+'[6]Energy Usage'!H66</f>
        <v>4572141.9121573064</v>
      </c>
      <c r="I66" s="13">
        <f>+'[5]Energy Usage'!I66+'[6]Energy Usage'!I66</f>
        <v>5155384.9988323078</v>
      </c>
      <c r="J66" s="13">
        <f>+'[5]Energy Usage'!J66+'[6]Energy Usage'!J66</f>
        <v>5696967.8650305225</v>
      </c>
      <c r="K66" s="13">
        <f>+'[5]Energy Usage'!K66+'[6]Energy Usage'!K66</f>
        <v>6199866.2407860085</v>
      </c>
      <c r="L66" s="13">
        <f>+'[5]Energy Usage'!L66+'[6]Energy Usage'!L66</f>
        <v>6666843.3039875291</v>
      </c>
      <c r="M66" s="13">
        <f>+'[5]Energy Usage'!M66+'[6]Energy Usage'!M66</f>
        <v>7100464.8626746573</v>
      </c>
      <c r="N66" s="13">
        <f>+'[5]Energy Usage'!N66+'[6]Energy Usage'!N66</f>
        <v>7503113.4528841339</v>
      </c>
      <c r="O66" s="13">
        <f>+'[5]Energy Usage'!O66+'[6]Energy Usage'!O66</f>
        <v>7362288.7276114952</v>
      </c>
      <c r="P66" s="13">
        <f>+'[5]Energy Usage'!P66+'[6]Energy Usage'!P66</f>
        <v>7231522.9112869017</v>
      </c>
      <c r="Q66" s="13">
        <f>+'[5]Energy Usage'!Q66+'[6]Energy Usage'!Q66</f>
        <v>7110097.5104140667</v>
      </c>
      <c r="R66" s="13">
        <f>+'[5]Energy Usage'!R66+'[6]Energy Usage'!R66</f>
        <v>6997345.3524607187</v>
      </c>
      <c r="S66" s="13">
        <f>+'[5]Energy Usage'!S66+'[6]Energy Usage'!S66</f>
        <v>6892646.9200754678</v>
      </c>
      <c r="T66" s="13">
        <f>+'[5]Energy Usage'!T66+'[6]Energy Usage'!T66</f>
        <v>6795426.9471463058</v>
      </c>
      <c r="U66" s="13">
        <f>+'[5]Energy Usage'!U66+'[6]Energy Usage'!U66</f>
        <v>6705151.2579977978</v>
      </c>
      <c r="V66" s="13">
        <f>+'[5]Energy Usage'!V66+'[6]Energy Usage'!V66</f>
        <v>6621323.832359897</v>
      </c>
      <c r="W66" s="13">
        <f>+'[5]Energy Usage'!W66+'[6]Energy Usage'!W66</f>
        <v>6543484.0799818477</v>
      </c>
    </row>
    <row r="67" spans="1:23" x14ac:dyDescent="0.25">
      <c r="A67" s="15" t="str">
        <f>'Input Assumptions'!D48</f>
        <v>Instant Gas</v>
      </c>
      <c r="B67" s="13">
        <f>+'[5]Energy Usage'!B67+'[6]Energy Usage'!B67</f>
        <v>0</v>
      </c>
      <c r="C67" s="13">
        <f>+'[5]Energy Usage'!C67+'[6]Energy Usage'!C67</f>
        <v>0</v>
      </c>
      <c r="D67" s="13">
        <f>+'[5]Energy Usage'!D67+'[6]Energy Usage'!D67</f>
        <v>0</v>
      </c>
      <c r="E67" s="13">
        <f>+'[5]Energy Usage'!E67+'[6]Energy Usage'!E67</f>
        <v>0</v>
      </c>
      <c r="F67" s="13">
        <f>+'[5]Energy Usage'!F67+'[6]Energy Usage'!F67</f>
        <v>0</v>
      </c>
      <c r="G67" s="13">
        <f>+'[5]Energy Usage'!G67+'[6]Energy Usage'!G67</f>
        <v>0</v>
      </c>
      <c r="H67" s="13">
        <f>+'[5]Energy Usage'!H67+'[6]Energy Usage'!H67</f>
        <v>0</v>
      </c>
      <c r="I67" s="13">
        <f>+'[5]Energy Usage'!I67+'[6]Energy Usage'!I67</f>
        <v>0</v>
      </c>
      <c r="J67" s="13">
        <f>+'[5]Energy Usage'!J67+'[6]Energy Usage'!J67</f>
        <v>0</v>
      </c>
      <c r="K67" s="13">
        <f>+'[5]Energy Usage'!K67+'[6]Energy Usage'!K67</f>
        <v>0</v>
      </c>
      <c r="L67" s="13">
        <f>+'[5]Energy Usage'!L67+'[6]Energy Usage'!L67</f>
        <v>0</v>
      </c>
      <c r="M67" s="13">
        <f>+'[5]Energy Usage'!M67+'[6]Energy Usage'!M67</f>
        <v>0</v>
      </c>
      <c r="N67" s="13">
        <f>+'[5]Energy Usage'!N67+'[6]Energy Usage'!N67</f>
        <v>0</v>
      </c>
      <c r="O67" s="13">
        <f>+'[5]Energy Usage'!O67+'[6]Energy Usage'!O67</f>
        <v>0</v>
      </c>
      <c r="P67" s="13">
        <f>+'[5]Energy Usage'!P67+'[6]Energy Usage'!P67</f>
        <v>0</v>
      </c>
      <c r="Q67" s="13">
        <f>+'[5]Energy Usage'!Q67+'[6]Energy Usage'!Q67</f>
        <v>0</v>
      </c>
      <c r="R67" s="13">
        <f>+'[5]Energy Usage'!R67+'[6]Energy Usage'!R67</f>
        <v>0</v>
      </c>
      <c r="S67" s="13">
        <f>+'[5]Energy Usage'!S67+'[6]Energy Usage'!S67</f>
        <v>0</v>
      </c>
      <c r="T67" s="13">
        <f>+'[5]Energy Usage'!T67+'[6]Energy Usage'!T67</f>
        <v>0</v>
      </c>
      <c r="U67" s="13">
        <f>+'[5]Energy Usage'!U67+'[6]Energy Usage'!U67</f>
        <v>0</v>
      </c>
      <c r="V67" s="13">
        <f>+'[5]Energy Usage'!V67+'[6]Energy Usage'!V67</f>
        <v>0</v>
      </c>
      <c r="W67" s="13">
        <f>+'[5]Energy Usage'!W67+'[6]Energy Usage'!W67</f>
        <v>0</v>
      </c>
    </row>
    <row r="68" spans="1:23" x14ac:dyDescent="0.25">
      <c r="A68" s="15" t="str">
        <f>'Input Assumptions'!D49</f>
        <v>Condensing Gas</v>
      </c>
      <c r="B68" s="13">
        <f>+'[5]Energy Usage'!B68+'[6]Energy Usage'!B68</f>
        <v>0</v>
      </c>
      <c r="C68" s="13">
        <f>+'[5]Energy Usage'!C68+'[6]Energy Usage'!C68</f>
        <v>0</v>
      </c>
      <c r="D68" s="13">
        <f>+'[5]Energy Usage'!D68+'[6]Energy Usage'!D68</f>
        <v>0</v>
      </c>
      <c r="E68" s="13">
        <f>+'[5]Energy Usage'!E68+'[6]Energy Usage'!E68</f>
        <v>0</v>
      </c>
      <c r="F68" s="13">
        <f>+'[5]Energy Usage'!F68+'[6]Energy Usage'!F68</f>
        <v>0</v>
      </c>
      <c r="G68" s="13">
        <f>+'[5]Energy Usage'!G68+'[6]Energy Usage'!G68</f>
        <v>0</v>
      </c>
      <c r="H68" s="13">
        <f>+'[5]Energy Usage'!H68+'[6]Energy Usage'!H68</f>
        <v>0</v>
      </c>
      <c r="I68" s="13">
        <f>+'[5]Energy Usage'!I68+'[6]Energy Usage'!I68</f>
        <v>0</v>
      </c>
      <c r="J68" s="13">
        <f>+'[5]Energy Usage'!J68+'[6]Energy Usage'!J68</f>
        <v>0</v>
      </c>
      <c r="K68" s="13">
        <f>+'[5]Energy Usage'!K68+'[6]Energy Usage'!K68</f>
        <v>0</v>
      </c>
      <c r="L68" s="13">
        <f>+'[5]Energy Usage'!L68+'[6]Energy Usage'!L68</f>
        <v>0</v>
      </c>
      <c r="M68" s="13">
        <f>+'[5]Energy Usage'!M68+'[6]Energy Usage'!M68</f>
        <v>0</v>
      </c>
      <c r="N68" s="13">
        <f>+'[5]Energy Usage'!N68+'[6]Energy Usage'!N68</f>
        <v>0</v>
      </c>
      <c r="O68" s="13">
        <f>+'[5]Energy Usage'!O68+'[6]Energy Usage'!O68</f>
        <v>0</v>
      </c>
      <c r="P68" s="13">
        <f>+'[5]Energy Usage'!P68+'[6]Energy Usage'!P68</f>
        <v>0</v>
      </c>
      <c r="Q68" s="13">
        <f>+'[5]Energy Usage'!Q68+'[6]Energy Usage'!Q68</f>
        <v>0</v>
      </c>
      <c r="R68" s="13">
        <f>+'[5]Energy Usage'!R68+'[6]Energy Usage'!R68</f>
        <v>0</v>
      </c>
      <c r="S68" s="13">
        <f>+'[5]Energy Usage'!S68+'[6]Energy Usage'!S68</f>
        <v>0</v>
      </c>
      <c r="T68" s="13">
        <f>+'[5]Energy Usage'!T68+'[6]Energy Usage'!T68</f>
        <v>0</v>
      </c>
      <c r="U68" s="13">
        <f>+'[5]Energy Usage'!U68+'[6]Energy Usage'!U68</f>
        <v>0</v>
      </c>
      <c r="V68" s="13">
        <f>+'[5]Energy Usage'!V68+'[6]Energy Usage'!V68</f>
        <v>0</v>
      </c>
      <c r="W68" s="13">
        <f>+'[5]Energy Usage'!W68+'[6]Energy Usage'!W68</f>
        <v>0</v>
      </c>
    </row>
    <row r="69" spans="1:23" x14ac:dyDescent="0.25">
      <c r="A6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Summary-Charts</vt:lpstr>
      <vt:lpstr>Additional Charts for PPT</vt:lpstr>
      <vt:lpstr>Summary-Results</vt:lpstr>
      <vt:lpstr>Input Assumptions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2014-08-12T20:22:43Z</dcterms:created>
  <dcterms:modified xsi:type="dcterms:W3CDTF">2014-09-30T18:19:42Z</dcterms:modified>
</cp:coreProperties>
</file>